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K:\Facility Services\Capital\Capital Reporting\Ministry Reporting\Ministry Memos\2024\"/>
    </mc:Choice>
  </mc:AlternateContent>
  <xr:revisionPtr revIDLastSave="0" documentId="13_ncr:1_{CC38BE72-2FB2-4DFD-9E61-0F00C2FC40C8}" xr6:coauthVersionLast="47" xr6:coauthVersionMax="47" xr10:uidLastSave="{00000000-0000-0000-0000-000000000000}"/>
  <bookViews>
    <workbookView xWindow="-120" yWindow="-120" windowWidth="29040" windowHeight="15840" tabRatio="801"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School_Name">Table1[Name of School Facility]</definedName>
    <definedName name="Ventilation">HVAC_Type[HVAC System Type]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 l="1"/>
  <c r="AD18" i="2"/>
  <c r="AE18" i="2"/>
  <c r="C18" i="2"/>
  <c r="C22" i="2"/>
  <c r="C21" i="2"/>
  <c r="C30" i="2" l="1"/>
  <c r="I14" i="4"/>
  <c r="I13" i="4"/>
  <c r="I12" i="4"/>
  <c r="I11" i="4"/>
  <c r="F11" i="4" s="1"/>
  <c r="I10" i="4"/>
  <c r="M18" i="2" l="1"/>
  <c r="Y18" i="2"/>
  <c r="X18" i="2"/>
  <c r="W74" i="8" l="1"/>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W3" i="8"/>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R18" i="2" l="1"/>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D7" i="4" l="1"/>
  <c r="C26" i="2" l="1"/>
  <c r="C23" i="2"/>
  <c r="F15" i="4" l="1"/>
  <c r="E14" i="4"/>
  <c r="E13" i="4"/>
  <c r="E12" i="4"/>
  <c r="E11" i="4"/>
  <c r="E10" i="4"/>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2" i="4" l="1"/>
  <c r="F10" i="4"/>
  <c r="F14" i="4"/>
  <c r="F13" i="4"/>
</calcChain>
</file>

<file path=xl/sharedStrings.xml><?xml version="1.0" encoding="utf-8"?>
<sst xmlns="http://schemas.openxmlformats.org/spreadsheetml/2006/main" count="890" uniqueCount="545">
  <si>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</si>
  <si>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 xml:space="preserve">School boards are optimizing air quality in schools through improved ventilation and filtration. 
Implemented measures are dependent on the type of ventilation and feasibility within the context of school facilities and related building systems.
</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</si>
  <si>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</si>
  <si>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</si>
  <si>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School Name</t>
  </si>
  <si>
    <t>Christ The King Catholic School</t>
  </si>
  <si>
    <t>Ventilation System</t>
  </si>
  <si>
    <t xml:space="preserve">School Ventilation and Filtration Measures* </t>
  </si>
  <si>
    <t xml:space="preserve">Ventilation assessed </t>
  </si>
  <si>
    <t>Higher grade filters installed</t>
  </si>
  <si>
    <t>Increased frequency of filter changes</t>
  </si>
  <si>
    <t>Increased fresh air intake (windows and/or mechanical ventilation systems)</t>
  </si>
  <si>
    <t xml:space="preserve">Standalone HEPA** filter units deployed in portables, as needed </t>
  </si>
  <si>
    <t>Standalone HEPA filter units in place</t>
  </si>
  <si>
    <t>*Some measures may not be feasible within the context of a school facility/site and related building systems.</t>
  </si>
  <si>
    <t>**High-Efficiency Particulate Air (HEPA)</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</si>
  <si>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</si>
  <si>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Question</t>
  </si>
  <si>
    <t>Input Response:</t>
  </si>
  <si>
    <t>Legend</t>
  </si>
  <si>
    <t>TAB 1: Board Ventilation Strategy</t>
  </si>
  <si>
    <t>Calculated field</t>
  </si>
  <si>
    <t>Data entry field</t>
  </si>
  <si>
    <t xml:space="preserve"> Select Board Name</t>
  </si>
  <si>
    <t>St. Clair Catholic District School Board</t>
  </si>
  <si>
    <t>&lt;- Select</t>
  </si>
  <si>
    <t>Identify your board strategy (in four bullets)</t>
  </si>
  <si>
    <t>Increased mechanical air filtration to the highest grade possible, MERV 13</t>
  </si>
  <si>
    <t>&lt;- Enter here</t>
  </si>
  <si>
    <t>Undertake frequent filter changes through the school year</t>
  </si>
  <si>
    <t>Keep mechanical ventilation systems running longer (pre and post occupancy)</t>
  </si>
  <si>
    <t>Calibrate HVAC systems for maximum air flow and increased fresh air intake</t>
  </si>
  <si>
    <t>TAB 2: Board Level Investments</t>
  </si>
  <si>
    <t>x</t>
  </si>
  <si>
    <t>Investments and Projects</t>
  </si>
  <si>
    <t>Funding Sources (Please Complete Expenditure Details)</t>
  </si>
  <si>
    <t>2020-21</t>
  </si>
  <si>
    <t>2021-22</t>
  </si>
  <si>
    <t>2022-23</t>
  </si>
  <si>
    <t>2023-24</t>
  </si>
  <si>
    <t>2024-25</t>
  </si>
  <si>
    <t>Calculated fields (3.1, 3.2, 3.5 and 3.8)</t>
  </si>
  <si>
    <t>$50M-Ventilation</t>
  </si>
  <si>
    <t>ICIP-CVRIS (Spent)</t>
  </si>
  <si>
    <t>SRA 
(Spent on Ventilation)</t>
  </si>
  <si>
    <t>SCI 
(Spent on Ventilation)</t>
  </si>
  <si>
    <t>Other Board Funding (Spent on Ventilation)</t>
  </si>
  <si>
    <t>$29.4M for filters and utilities</t>
  </si>
  <si>
    <t>HEPA Funding</t>
  </si>
  <si>
    <t>Hepa Funding (Approx. $ value for HEPA units provided)</t>
  </si>
  <si>
    <t>SRTCF Funding</t>
  </si>
  <si>
    <t>ICIP-Ventilation Funding</t>
  </si>
  <si>
    <r>
      <t>Ventilation Funding Allocated since 2020-21</t>
    </r>
    <r>
      <rPr>
        <b/>
        <sz val="14"/>
        <color rgb="FFFF0000"/>
        <rFont val="Calibri"/>
        <family val="2"/>
        <scheme val="minor"/>
      </rPr>
      <t xml:space="preserve"> </t>
    </r>
  </si>
  <si>
    <r>
      <t xml:space="preserve">Planned Ventilation Projects </t>
    </r>
    <r>
      <rPr>
        <b/>
        <sz val="14"/>
        <color rgb="FFFF0000"/>
        <rFont val="Calibri"/>
        <family val="2"/>
        <scheme val="minor"/>
      </rPr>
      <t>2024-25</t>
    </r>
  </si>
  <si>
    <t>RJ note: Updated per Aug 2022 ventilation report</t>
  </si>
  <si>
    <t>TC note: SRTCF and ICIP spent and reported in 2021-22</t>
  </si>
  <si>
    <t>TC note: Estimate based on last year's spend</t>
  </si>
  <si>
    <t>"K:\Facility Services\Operations\Tracking - Operations\HEPA Filter Distribution\SCCDSB - Ventilation Report Aug 2022 Final.xlsx"</t>
  </si>
  <si>
    <r>
      <t>Ventilation Projects Completed since 2020-21 (2020-21 to</t>
    </r>
    <r>
      <rPr>
        <b/>
        <sz val="14"/>
        <color rgb="FFFF0000"/>
        <rFont val="Calibri"/>
        <family val="2"/>
        <scheme val="minor"/>
      </rPr>
      <t xml:space="preserve"> 2023-24</t>
    </r>
    <r>
      <rPr>
        <b/>
        <sz val="14"/>
        <color theme="1"/>
        <rFont val="Calibri"/>
        <family val="2"/>
        <scheme val="minor"/>
      </rPr>
      <t>)</t>
    </r>
  </si>
  <si>
    <r>
      <t xml:space="preserve">Number of Schools that receieved an investment since 2020-21  (2020-21 to </t>
    </r>
    <r>
      <rPr>
        <b/>
        <sz val="14"/>
        <color rgb="FFFF0000"/>
        <rFont val="Calibri"/>
        <family val="2"/>
        <scheme val="minor"/>
      </rPr>
      <t>2023-24</t>
    </r>
    <r>
      <rPr>
        <b/>
        <sz val="14"/>
        <color theme="1"/>
        <rFont val="Calibri"/>
        <family val="2"/>
        <scheme val="minor"/>
      </rPr>
      <t>)</t>
    </r>
  </si>
  <si>
    <r>
      <t>% of Schools Open and Operating Receiving an Investment (</t>
    </r>
    <r>
      <rPr>
        <b/>
        <sz val="14"/>
        <color rgb="FFFF0000"/>
        <rFont val="Calibri"/>
        <family val="2"/>
        <scheme val="minor"/>
      </rPr>
      <t>2023-24</t>
    </r>
    <r>
      <rPr>
        <b/>
        <sz val="14"/>
        <color theme="1"/>
        <rFont val="Calibri"/>
        <family val="2"/>
        <scheme val="minor"/>
      </rPr>
      <t>)</t>
    </r>
  </si>
  <si>
    <t>&lt;- Calculated</t>
  </si>
  <si>
    <r>
      <t>Ventilation Projects to be Completed (</t>
    </r>
    <r>
      <rPr>
        <b/>
        <sz val="14"/>
        <color rgb="FFFF0000"/>
        <rFont val="Calibri"/>
        <family val="2"/>
        <scheme val="minor"/>
      </rPr>
      <t>2024-25</t>
    </r>
    <r>
      <rPr>
        <b/>
        <sz val="14"/>
        <color theme="1"/>
        <rFont val="Calibri"/>
        <family val="2"/>
        <scheme val="minor"/>
      </rPr>
      <t>)</t>
    </r>
  </si>
  <si>
    <r>
      <t>Number of Schools planned to receive an Investment (</t>
    </r>
    <r>
      <rPr>
        <b/>
        <sz val="14"/>
        <color rgb="FFFF0000"/>
        <rFont val="Calibri"/>
        <family val="2"/>
        <scheme val="minor"/>
      </rPr>
      <t>2024-25</t>
    </r>
    <r>
      <rPr>
        <b/>
        <sz val="14"/>
        <color theme="1"/>
        <rFont val="Calibri"/>
        <family val="2"/>
        <scheme val="minor"/>
      </rPr>
      <t>)</t>
    </r>
  </si>
  <si>
    <t>% of Schools Open and Operating Receiving an Investment (2024-25)</t>
  </si>
  <si>
    <t xml:space="preserve">Standalone HEPA Filter Units Deployed          </t>
  </si>
  <si>
    <t>Reference: total number of Standalone HEPA units deployed in schools</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</si>
  <si>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</si>
  <si>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These are drop down options →</t>
  </si>
  <si>
    <t>Mechanical Ventilation, 
Partial Mechanical Ventilation,
Non-Mechanical Ventilation (Natural Ventilation / Exhaust Only)</t>
  </si>
  <si>
    <t>Yes/No/NA</t>
  </si>
  <si>
    <t>Numbers #</t>
  </si>
  <si>
    <t>Enter School Details</t>
  </si>
  <si>
    <t>Identify Ventilation Measures</t>
  </si>
  <si>
    <t>Name of School Facility</t>
  </si>
  <si>
    <t>Building ID</t>
  </si>
  <si>
    <t>Type of School Facility Ventilation</t>
  </si>
  <si>
    <t xml:space="preserve">HEPA units deployed in portables, as needed </t>
  </si>
  <si>
    <t>Board ID</t>
  </si>
  <si>
    <t>7063-1</t>
  </si>
  <si>
    <t>Mechanical Ventilation</t>
  </si>
  <si>
    <t>Yes</t>
  </si>
  <si>
    <t>No</t>
  </si>
  <si>
    <t>Good Shepherd Catholic School</t>
  </si>
  <si>
    <t>7947-1</t>
  </si>
  <si>
    <t>NA</t>
  </si>
  <si>
    <t>Gregory A. Hogan Catholic School</t>
  </si>
  <si>
    <t>Holy Family Catholic School</t>
  </si>
  <si>
    <t>7157-1</t>
  </si>
  <si>
    <t>Holy Rosary Catholic School</t>
  </si>
  <si>
    <t>7178-1</t>
  </si>
  <si>
    <t>Holy Trinity Catholic School</t>
  </si>
  <si>
    <t>7523-1</t>
  </si>
  <si>
    <t>Monsignor Uyen Catholic School</t>
  </si>
  <si>
    <t>7316-1</t>
  </si>
  <si>
    <t>Sacred Heart Catholic School, Port Lambton</t>
  </si>
  <si>
    <t>7417-1</t>
  </si>
  <si>
    <t>Sacred Heart Catholic School, Sarnia</t>
  </si>
  <si>
    <t>7415-1</t>
  </si>
  <si>
    <t>St. Angela Merici Catholic School</t>
  </si>
  <si>
    <t>19683-1</t>
  </si>
  <si>
    <t>St. Anne Catholic School, Blenheim</t>
  </si>
  <si>
    <t>7477-1</t>
  </si>
  <si>
    <t>St. Anne Catholic School, Sarnia</t>
  </si>
  <si>
    <t>7471-1</t>
  </si>
  <si>
    <t>St. Elizabeth Catholic School</t>
  </si>
  <si>
    <t>7613-1</t>
  </si>
  <si>
    <t>St. John Fisher Catholic School</t>
  </si>
  <si>
    <t>7730-1</t>
  </si>
  <si>
    <t>St. Joseph Catholic School, Corunna</t>
  </si>
  <si>
    <t>8711-1</t>
  </si>
  <si>
    <t>St. Joseph Catholic School, Tilbury</t>
  </si>
  <si>
    <t>7770-1</t>
  </si>
  <si>
    <t>St. Matthew Catholic School</t>
  </si>
  <si>
    <t>8019-1</t>
  </si>
  <si>
    <t>St. Michael Catholic School, Bright's Grove</t>
  </si>
  <si>
    <t>7903-1</t>
  </si>
  <si>
    <t>St. Michael Catholic School, Ridgetown</t>
  </si>
  <si>
    <t>7894-1</t>
  </si>
  <si>
    <t>St. Patrick's Catholic High School</t>
  </si>
  <si>
    <t>7572-1</t>
  </si>
  <si>
    <t>St. Peter Canisius Catholic School</t>
  </si>
  <si>
    <t>7953-1</t>
  </si>
  <si>
    <t>St. Philip Catholic School</t>
  </si>
  <si>
    <t>7969-1</t>
  </si>
  <si>
    <t>Ursuline College Chatham Catholic Secondary School</t>
  </si>
  <si>
    <t>8087-1</t>
  </si>
  <si>
    <t>Partial Mechanical Ventilation</t>
  </si>
  <si>
    <t>Index</t>
  </si>
  <si>
    <t>Ventilation Strategy</t>
  </si>
  <si>
    <t>Board Name</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</si>
  <si>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</si>
  <si>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</si>
  <si>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</si>
  <si>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</si>
  <si>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</si>
  <si>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</si>
  <si>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</si>
  <si>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</si>
  <si>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</si>
  <si>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</si>
  <si>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</si>
  <si>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</si>
  <si>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</si>
  <si>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</si>
  <si>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</si>
  <si>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</si>
  <si>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</si>
  <si>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</si>
  <si>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</si>
  <si>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</si>
  <si>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</si>
  <si>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</si>
  <si>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</si>
  <si>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</si>
  <si>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</si>
  <si>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</si>
  <si>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</si>
  <si>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</si>
  <si>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33A</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</si>
  <si>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</si>
  <si>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</si>
  <si>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</si>
  <si>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</si>
  <si>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</si>
  <si>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</si>
  <si>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</si>
  <si>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</si>
  <si>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</si>
  <si>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</si>
  <si>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</si>
  <si>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</si>
  <si>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</si>
  <si>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</si>
  <si>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</si>
  <si>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</si>
  <si>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5B</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</si>
  <si>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</si>
  <si>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</si>
  <si>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</si>
  <si>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</si>
  <si>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</si>
  <si>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</si>
  <si>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</si>
  <si>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</si>
  <si>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34B</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</si>
  <si>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</si>
  <si>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</si>
  <si>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</si>
  <si>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</si>
  <si>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</si>
  <si>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</si>
  <si>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</si>
  <si>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</si>
  <si>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34A</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</si>
  <si>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</si>
  <si>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</si>
  <si>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</si>
  <si>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</si>
  <si>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</si>
  <si>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</si>
  <si>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</si>
  <si>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</si>
  <si>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</si>
  <si>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</si>
  <si>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</si>
  <si>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</si>
  <si>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</si>
  <si>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</si>
  <si>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</si>
  <si>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</si>
  <si>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</si>
  <si>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</si>
  <si>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</si>
  <si>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</si>
  <si>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</si>
  <si>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</si>
  <si>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</si>
  <si>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</si>
  <si>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</si>
  <si>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</si>
  <si>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</si>
  <si>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</si>
  <si>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60A</t>
  </si>
  <si>
    <t xml:space="preserve">Maximiser la santé et la sécurité de tous en assurant une qualité de l'air optimale </t>
  </si>
  <si>
    <t>Augmenter la quantité d'air frais</t>
  </si>
  <si>
    <t>Augmenter la filtration de l'air</t>
  </si>
  <si>
    <t>Augmenter la fréquence des inspections</t>
  </si>
  <si>
    <t>60B</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</si>
  <si>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</si>
  <si>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</si>
  <si>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</si>
  <si>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</si>
  <si>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</si>
  <si>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</si>
  <si>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</si>
  <si>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</si>
  <si>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</si>
  <si>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</si>
  <si>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</si>
  <si>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</si>
  <si>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</si>
  <si>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</si>
  <si>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</si>
  <si>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</si>
  <si>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</si>
  <si>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</si>
  <si>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</si>
  <si>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</si>
  <si>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</si>
  <si>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</si>
  <si>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</si>
  <si>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</si>
  <si>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</si>
  <si>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</si>
  <si>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</si>
  <si>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</si>
  <si>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</si>
  <si>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</si>
  <si>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</si>
  <si>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</si>
  <si>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</si>
  <si>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</si>
  <si>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</si>
  <si>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</si>
  <si>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</si>
  <si>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</si>
  <si>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</si>
  <si>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</si>
  <si>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</si>
  <si>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</si>
  <si>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</si>
  <si>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</si>
  <si>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</si>
  <si>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</si>
  <si>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</si>
  <si>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</si>
  <si>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</si>
  <si>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</si>
  <si>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</si>
  <si>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</si>
  <si>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</si>
  <si>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</si>
  <si>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</si>
  <si>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</si>
  <si>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</si>
  <si>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</si>
  <si>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</si>
  <si>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</si>
  <si>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6A</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</si>
  <si>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</si>
  <si>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</si>
  <si>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</si>
  <si>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</si>
  <si>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</si>
  <si>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</si>
  <si>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</si>
  <si>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</si>
  <si>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</si>
  <si>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</si>
  <si>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</si>
  <si>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</si>
  <si>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</si>
  <si>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</si>
  <si>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</si>
  <si>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</si>
  <si>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</si>
  <si>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</si>
  <si>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</si>
  <si>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</si>
  <si>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</si>
  <si>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</si>
  <si>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</si>
  <si>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</si>
  <si>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</si>
  <si>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</si>
  <si>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</si>
  <si>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</si>
  <si>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</si>
  <si>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</si>
  <si>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</si>
  <si>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</si>
  <si>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</si>
  <si>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</si>
  <si>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</si>
  <si>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</si>
  <si>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</si>
  <si>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</si>
  <si>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30B</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</si>
  <si>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</si>
  <si>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</si>
  <si>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</si>
  <si>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</si>
  <si>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</si>
  <si>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</si>
  <si>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</si>
  <si>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</si>
  <si>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</si>
  <si>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</si>
  <si>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</si>
  <si>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</si>
  <si>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</si>
  <si>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</si>
  <si>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</si>
  <si>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</si>
  <si>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</si>
  <si>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</si>
  <si>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</si>
  <si>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</si>
  <si>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</si>
  <si>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</si>
  <si>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</si>
  <si>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</si>
  <si>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</si>
  <si>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</si>
  <si>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</si>
  <si>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</si>
  <si>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</si>
  <si>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</si>
  <si>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</si>
  <si>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</si>
  <si>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</si>
  <si>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</si>
  <si>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</si>
  <si>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</si>
  <si>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</si>
  <si>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</si>
  <si>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</si>
  <si>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</si>
  <si>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</si>
  <si>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</si>
  <si>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</si>
  <si>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</si>
  <si>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</si>
  <si>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</si>
  <si>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</si>
  <si>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</si>
  <si>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</si>
  <si>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</si>
  <si>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</si>
  <si>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</si>
  <si>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</si>
  <si>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</si>
  <si>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</si>
  <si>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</si>
  <si>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33B</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</si>
  <si>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</si>
  <si>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</si>
  <si>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</si>
  <si>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</si>
  <si>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</si>
  <si>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</si>
  <si>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</si>
  <si>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</si>
  <si>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</si>
  <si>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</si>
  <si>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</si>
  <si>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</si>
  <si>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</si>
  <si>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</si>
  <si>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</si>
  <si>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</si>
  <si>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</si>
  <si>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</si>
  <si>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</si>
  <si>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</si>
  <si>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</si>
  <si>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</si>
  <si>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6B</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</si>
  <si>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</si>
  <si>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</si>
  <si>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</si>
  <si>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</si>
  <si>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</si>
  <si>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</si>
  <si>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</si>
  <si>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</si>
  <si>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</si>
  <si>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</si>
  <si>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</si>
  <si>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</si>
  <si>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</si>
  <si>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</si>
  <si>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</si>
  <si>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</si>
  <si>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</si>
  <si>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DropDownList</t>
  </si>
  <si>
    <t>Summer 2021</t>
  </si>
  <si>
    <t>21-22 SY</t>
  </si>
  <si>
    <t>X1000</t>
  </si>
  <si>
    <t>DSBNo</t>
  </si>
  <si>
    <t>DSB Name</t>
  </si>
  <si>
    <t>HVAC</t>
  </si>
  <si>
    <t>Windows</t>
  </si>
  <si>
    <t>Total $</t>
  </si>
  <si>
    <t>Ventilation Funding</t>
  </si>
  <si>
    <t>Windows Funding</t>
  </si>
  <si>
    <t>Ventilation</t>
  </si>
  <si>
    <t>SRA</t>
  </si>
  <si>
    <t>Project Count</t>
  </si>
  <si>
    <t>HEPA Units</t>
  </si>
  <si>
    <t>Facilities with No Mechanical Ventilation</t>
  </si>
  <si>
    <t>Aug 2020 $50M</t>
  </si>
  <si>
    <t>Feb 2021 $50M</t>
  </si>
  <si>
    <t>$29.4M for Filters</t>
  </si>
  <si>
    <t>Funding for HEPA units</t>
  </si>
  <si>
    <t>HEPA units</t>
  </si>
  <si>
    <t>HVAC System Type</t>
  </si>
  <si>
    <t>District School Board Ontario North East</t>
  </si>
  <si>
    <t>Algoma District School Board</t>
  </si>
  <si>
    <t>Rainbow District School Board</t>
  </si>
  <si>
    <t>Non-Mechanical Ventilation (Natural Ventilation / Exhaust Only)</t>
  </si>
  <si>
    <t>Near North District School Board</t>
  </si>
  <si>
    <t>5A</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</si>
  <si>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</si>
  <si>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</si>
  <si>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</si>
  <si>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</si>
  <si>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</si>
  <si>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</si>
  <si>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</si>
  <si>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</si>
  <si>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</si>
  <si>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</si>
  <si>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</si>
  <si>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</si>
  <si>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</si>
  <si>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</si>
  <si>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</si>
  <si>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</si>
  <si>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</si>
  <si>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</si>
  <si>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</si>
  <si>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</si>
  <si>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</si>
  <si>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</si>
  <si>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</si>
  <si>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</si>
  <si>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</si>
  <si>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</si>
  <si>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Hastings and Prince Edward District School Board</t>
  </si>
  <si>
    <t>30A</t>
  </si>
  <si>
    <t>Northeastern Catholic District School Board</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</si>
  <si>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</si>
  <si>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</si>
  <si>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</si>
  <si>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</si>
  <si>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</si>
  <si>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</si>
  <si>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</si>
  <si>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</si>
  <si>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</si>
  <si>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</si>
  <si>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</si>
  <si>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Toronto Catholic District School Board</t>
  </si>
  <si>
    <t>Peterborough Victoria Northumberland and Clarington Catholic DSB</t>
  </si>
  <si>
    <t>York Catholic District School Board</t>
  </si>
  <si>
    <t>Dufferin Peel Catholic District School Board</t>
  </si>
  <si>
    <t>Simcoe Muskoka Catholic District School Board</t>
  </si>
  <si>
    <t>Durham Catholic District School Board</t>
  </si>
  <si>
    <t>Halton Catholic District School Board</t>
  </si>
  <si>
    <t>Hamilton-Wentworth Catholic District School Board</t>
  </si>
  <si>
    <t>Wellington Catholic District School Board</t>
  </si>
  <si>
    <t>Waterloo Catholic District School Board</t>
  </si>
  <si>
    <t>Niagara Catholic District School Board</t>
  </si>
  <si>
    <t>Brant Haldimand Norfolk Catholic District School Board</t>
  </si>
  <si>
    <t>Eastern Ontario Catholic District School Board</t>
  </si>
  <si>
    <t>Ottawa Catholic District School Board</t>
  </si>
  <si>
    <t>Renfrew County Catholic District School Board</t>
  </si>
  <si>
    <t>Algonquin and Lakeshore Catholic District School Board</t>
  </si>
  <si>
    <t>Conseil scolaire public du Nord-Est de l'Ontario</t>
  </si>
  <si>
    <t>Conseil scolaire public du Grand Nord de l’Ontario</t>
  </si>
  <si>
    <t>Conseil scolaire Viamonde</t>
  </si>
  <si>
    <t>Conseil des écoles publiques de l'Est de l'Ontario</t>
  </si>
  <si>
    <t>Conseil scolaire de district catholique  des Grandes Rivières</t>
  </si>
  <si>
    <t>Conseil scolaire de district catholique Franco-Nord</t>
  </si>
  <si>
    <t>Conseil scolaire de district catholique du Nouvel-Ontario</t>
  </si>
  <si>
    <t>Conseil scolaire de district catholique des Aurores boréales</t>
  </si>
  <si>
    <t>Conseil scolaire catholique Providence</t>
  </si>
  <si>
    <t>Conseil scolaire catholique MonAvenir</t>
  </si>
  <si>
    <t>Conseil scolaire de district catholique de l'Est ontarien</t>
  </si>
  <si>
    <t>Conseil scolaire de district catholique du Centre-Est de l'Ontario</t>
  </si>
  <si>
    <t>James Bay Lowlands Secondary School Board</t>
  </si>
  <si>
    <t>N/A</t>
  </si>
  <si>
    <t>Funding not provided</t>
  </si>
  <si>
    <t>Moose Factory Island District School Area Board</t>
  </si>
  <si>
    <t>Moosonee District School Area Board</t>
  </si>
  <si>
    <t>Penetanguishene Protestant Separate School Board</t>
  </si>
  <si>
    <t>X1</t>
  </si>
  <si>
    <t>Campbell Children's School Authority</t>
  </si>
  <si>
    <t>X2</t>
  </si>
  <si>
    <t>Bloorview School Authority</t>
  </si>
  <si>
    <t>X3</t>
  </si>
  <si>
    <t>John McGivney Children's Centre School Authority</t>
  </si>
  <si>
    <t>X4</t>
  </si>
  <si>
    <t>KidsAbility Education Authority</t>
  </si>
  <si>
    <t>X5</t>
  </si>
  <si>
    <t>Niagara Peninsula Children's Centre School Authority</t>
  </si>
  <si>
    <t>X6</t>
  </si>
  <si>
    <t>Ottawa Children's Treatment Centre School Authority/CHEO School</t>
  </si>
  <si>
    <t>X7</t>
  </si>
  <si>
    <t>Consortium Center Jules-Léger</t>
  </si>
  <si>
    <t>St. Teresa of Calcutta School</t>
  </si>
  <si>
    <t>19847-1</t>
  </si>
  <si>
    <t>19684-1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</si>
</sst>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3" formatCode="_-* #,##0.00_-;\-* #,##0.00_-;_-* &quot;-&quot;??_-;_-@_-"/>
    <numFmt numFmtId="164" formatCode="&quot;$&quot;#,##0.0&quot;M&quot;"/>
    <numFmt numFmtId="165" formatCode="_-* #,##0_-;\-* #,##0_-;_-* &quot;-&quot;??_-;_-@_-"/>
    <numFmt numFmtId="166" formatCode="#,##0.00_ ;\-#,##0.00\ "/>
    <numFmt numFmtId="167" formatCode="#,##0.000"/>
  </numFmts>
  <fonts count="46">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1"/>
      <color theme="1"/>
      <name val="Calibri"/>
      <family val="2"/>
    </font>
    <font>
      <b/>
      <sz val="14"/>
      <color rgb="FFFF0000"/>
      <name val="Calibri"/>
      <family val="2"/>
      <scheme val="minor"/>
    </font>
    <font>
      <strike/>
      <sz val="11"/>
      <color rgb="FFFF0000"/>
      <name val="Calibri"/>
      <family val="2"/>
      <scheme val="minor"/>
    </font>
    <font>
      <strike/>
      <sz val="12"/>
      <color rgb="FFFF0000"/>
      <name val="Calibri"/>
      <family val="2"/>
      <scheme val="minor"/>
    </font>
    <font>
      <b/>
      <sz val="14"/>
      <color rgb="FF7030A0"/>
      <name val="Calibri"/>
      <family val="2"/>
      <scheme val="minor"/>
    </font>
    <font>
      <sz val="14"/>
      <color rgb="FF7030A0"/>
      <name val="Calibri"/>
      <family val="2"/>
      <scheme val="minor"/>
    </font>
    <font>
      <sz val="11"/>
      <color rgb="FF7030A0"/>
      <name val="Calibri"/>
      <family val="2"/>
      <scheme val="minor"/>
    </font>
    <font>
      <b/>
      <sz val="11"/>
      <color rgb="FFFF0000"/>
      <name val="Calibri"/>
      <family val="2"/>
      <scheme val="minor"/>
    </font>
    <font>
      <sz val="11"/>
      <color rgb="FF0070C0"/>
      <name val="Calibri"/>
      <family val="2"/>
      <scheme val="minor"/>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169">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14" fillId="0" borderId="0" xfId="0" applyFont="1" applyAlignment="1">
      <alignment horizontal="center"/>
    </xf>
    <xf numFmtId="0" fontId="0" fillId="9" borderId="19" xfId="0" applyFill="1" applyBorder="1" applyAlignment="1">
      <alignment horizontal="center" vertical="center" wrapText="1"/>
    </xf>
    <xf numFmtId="6" fontId="0" fillId="9" borderId="2" xfId="0" applyNumberFormat="1" applyFill="1" applyBorder="1" applyAlignment="1">
      <alignment horizontal="center" vertical="center" wrapText="1"/>
    </xf>
    <xf numFmtId="0" fontId="14" fillId="0" borderId="0" xfId="0" applyFont="1" applyAlignment="1">
      <alignment horizontal="center"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5" fontId="0" fillId="0" borderId="0" xfId="4" applyNumberFormat="1" applyFont="1" applyAlignment="1">
      <alignment vertical="center" wrapText="1"/>
    </xf>
    <xf numFmtId="8"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1" fillId="3" borderId="0" xfId="0" applyFont="1" applyFill="1"/>
    <xf numFmtId="0" fontId="22"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8" fontId="0" fillId="9" borderId="0" xfId="0" applyNumberFormat="1" applyFill="1" applyAlignment="1">
      <alignment horizontal="center" vertical="center" wrapText="1"/>
    </xf>
    <xf numFmtId="0" fontId="0" fillId="18" borderId="0" xfId="0" applyFill="1" applyAlignment="1">
      <alignment horizontal="center"/>
    </xf>
    <xf numFmtId="166" fontId="13" fillId="8" borderId="21" xfId="4" applyNumberFormat="1" applyFont="1" applyFill="1" applyBorder="1" applyAlignment="1">
      <alignment horizontal="center" vertical="center"/>
    </xf>
    <xf numFmtId="167" fontId="10" fillId="7" borderId="6" xfId="1" applyNumberFormat="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7"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4" fontId="28" fillId="8" borderId="6" xfId="2" applyNumberFormat="1" applyFont="1" applyAlignment="1">
      <alignment vertical="center"/>
    </xf>
    <xf numFmtId="0" fontId="4" fillId="0" borderId="0" xfId="0" applyFont="1" applyAlignment="1">
      <alignment vertical="top"/>
    </xf>
    <xf numFmtId="1" fontId="26" fillId="7" borderId="6" xfId="1" applyNumberFormat="1" applyFont="1"/>
    <xf numFmtId="9" fontId="26" fillId="14" borderId="6" xfId="5" applyFont="1" applyFill="1" applyBorder="1"/>
    <xf numFmtId="0" fontId="26" fillId="7" borderId="28" xfId="1" applyFont="1" applyBorder="1"/>
    <xf numFmtId="0" fontId="24" fillId="0" borderId="0" xfId="0" applyFont="1" applyAlignment="1">
      <alignment horizontal="left" vertical="center"/>
    </xf>
    <xf numFmtId="0" fontId="25" fillId="0" borderId="0" xfId="0" applyFont="1"/>
    <xf numFmtId="0" fontId="24" fillId="9" borderId="0" xfId="0" applyFont="1" applyFill="1" applyAlignment="1">
      <alignment horizontal="left" vertical="center"/>
    </xf>
    <xf numFmtId="0" fontId="25" fillId="9" borderId="0" xfId="0" applyFont="1" applyFill="1"/>
    <xf numFmtId="0" fontId="29" fillId="7" borderId="6" xfId="1" applyFont="1" applyAlignment="1">
      <alignment horizontal="left" vertical="center"/>
    </xf>
    <xf numFmtId="0" fontId="30" fillId="0" borderId="0" xfId="0" applyFont="1" applyAlignment="1">
      <alignment horizontal="center" vertical="center"/>
    </xf>
    <xf numFmtId="0" fontId="25" fillId="0" borderId="0" xfId="0" applyFont="1" applyAlignment="1">
      <alignment horizontal="left"/>
    </xf>
    <xf numFmtId="0" fontId="29"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1"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0" fillId="9" borderId="35" xfId="0" applyFont="1" applyFill="1" applyBorder="1" applyAlignment="1">
      <alignment horizontal="left" vertical="center" wrapText="1"/>
    </xf>
    <xf numFmtId="0" fontId="20" fillId="9" borderId="35" xfId="0" applyFont="1" applyFill="1" applyBorder="1" applyAlignment="1">
      <alignment wrapText="1"/>
    </xf>
    <xf numFmtId="0" fontId="32" fillId="9" borderId="35" xfId="0" applyFont="1" applyFill="1" applyBorder="1" applyAlignment="1">
      <alignment wrapText="1"/>
    </xf>
    <xf numFmtId="0" fontId="35" fillId="9" borderId="35" xfId="0" applyFont="1" applyFill="1" applyBorder="1" applyAlignment="1">
      <alignment wrapText="1"/>
    </xf>
    <xf numFmtId="0" fontId="36"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6" fillId="0" borderId="0" xfId="0" applyFont="1" applyAlignment="1">
      <alignment horizontal="center"/>
    </xf>
    <xf numFmtId="0" fontId="37" fillId="0" borderId="0" xfId="0" applyFont="1" applyAlignment="1">
      <alignment horizontal="center"/>
    </xf>
    <xf numFmtId="0" fontId="3" fillId="0" borderId="0" xfId="0" applyFont="1"/>
    <xf numFmtId="165" fontId="0" fillId="14" borderId="0" xfId="4" applyNumberFormat="1" applyFont="1" applyFill="1"/>
    <xf numFmtId="167" fontId="5" fillId="7" borderId="6" xfId="1" applyNumberFormat="1" applyFont="1" applyAlignment="1">
      <alignment horizontal="center" vertical="center"/>
    </xf>
    <xf numFmtId="8" fontId="0" fillId="9" borderId="25" xfId="0" applyNumberFormat="1" applyFill="1" applyBorder="1" applyAlignment="1">
      <alignment horizontal="center" vertical="center" wrapText="1"/>
    </xf>
    <xf numFmtId="0" fontId="5" fillId="3" borderId="0" xfId="0" applyFont="1" applyFill="1"/>
    <xf numFmtId="0" fontId="5" fillId="3" borderId="0" xfId="0" applyFont="1" applyFill="1" applyAlignment="1">
      <alignment horizontal="center" vertical="center"/>
    </xf>
    <xf numFmtId="0" fontId="5" fillId="3" borderId="0" xfId="0" applyFont="1" applyFill="1" applyAlignment="1">
      <alignment horizontal="left" vertical="center"/>
    </xf>
    <xf numFmtId="0" fontId="40" fillId="0" borderId="0" xfId="0" applyFont="1"/>
    <xf numFmtId="0" fontId="20" fillId="0" borderId="0" xfId="0" applyFont="1" applyAlignment="1">
      <alignment horizontal="left" vertical="center"/>
    </xf>
    <xf numFmtId="0" fontId="0" fillId="3" borderId="0" xfId="0" quotePrefix="1" applyFill="1"/>
    <xf numFmtId="0" fontId="9" fillId="3" borderId="0" xfId="0" applyFont="1" applyFill="1"/>
    <xf numFmtId="0" fontId="39" fillId="3" borderId="0" xfId="0" applyFont="1" applyFill="1"/>
    <xf numFmtId="0" fontId="41" fillId="0" borderId="0" xfId="0" applyFont="1" applyAlignment="1">
      <alignment horizontal="left"/>
    </xf>
    <xf numFmtId="165" fontId="42" fillId="0" borderId="0" xfId="4" applyNumberFormat="1" applyFont="1"/>
    <xf numFmtId="0" fontId="43" fillId="0" borderId="0" xfId="0" applyFont="1"/>
    <xf numFmtId="8" fontId="9" fillId="9" borderId="15"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20" xfId="0" applyFont="1" applyFill="1" applyBorder="1" applyAlignment="1">
      <alignment horizontal="center" vertical="center" wrapText="1"/>
    </xf>
    <xf numFmtId="166" fontId="44" fillId="8" borderId="21" xfId="4" applyNumberFormat="1" applyFont="1" applyFill="1" applyBorder="1" applyAlignment="1">
      <alignment horizontal="center" vertical="center"/>
    </xf>
    <xf numFmtId="3" fontId="5" fillId="7" borderId="6" xfId="1" applyNumberFormat="1" applyFont="1" applyAlignment="1">
      <alignment horizontal="center" vertical="center"/>
    </xf>
    <xf numFmtId="0" fontId="45" fillId="0" borderId="0" xfId="0" applyFont="1"/>
    <xf numFmtId="0" fontId="0" fillId="4" borderId="0" xfId="0" applyFill="1" applyAlignment="1">
      <alignment horizontal="center"/>
    </xf>
    <xf numFmtId="0" fontId="20"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9" borderId="18" xfId="0" applyFont="1" applyFill="1" applyBorder="1" applyAlignment="1">
      <alignment horizontal="center"/>
    </xf>
    <xf numFmtId="0" fontId="6" fillId="9" borderId="18"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057400" y="255589"/>
          <a:ext cx="548005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St. Clair Catholic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62889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solidFill>
                  <a:schemeClr val="bg1"/>
                </a:solidFill>
                <a:effectLst/>
                <a:ea typeface="Calibri" panose="020F0502020204030204" pitchFamily="34" charset="0"/>
                <a:cs typeface="Times New Roman" panose="02020603050405020304" pitchFamily="18" charset="0"/>
              </a:rPr>
              <a:t>Measures to optimize ventilation in schools</a:t>
            </a:r>
            <a:endParaRPr lang="en-CA" sz="1100">
              <a:solidFill>
                <a:schemeClr val="bg1"/>
              </a:solidFill>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800023"/>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Increased mechanical air filtration to the highest grade possible, MERV 13</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Keep mechanical ventilation systems running longer (pre and post occupancy)</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Calibrate HVAC systems for maximum air flow and increased fresh air intake</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Undertake frequent filter changes through the school year</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144695</xdr:colOff>
      <xdr:row>6</xdr:row>
      <xdr:rowOff>139061</xdr:rowOff>
    </xdr:from>
    <xdr:to>
      <xdr:col>14</xdr:col>
      <xdr:colOff>19197</xdr:colOff>
      <xdr:row>31</xdr:row>
      <xdr:rowOff>77677</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99433" y="1357375"/>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78665" y="79121"/>
          <a:ext cx="9973166" cy="771680"/>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St. Clair Catholic District School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68691" y="1889053"/>
          <a:ext cx="3957961" cy="478944"/>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$10.8M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732639" y="2826113"/>
          <a:ext cx="4204101" cy="457778"/>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22</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542649" y="2831528"/>
          <a:ext cx="4647110" cy="435844"/>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8</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66453</xdr:rowOff>
    </xdr:from>
    <xdr:to>
      <xdr:col>4</xdr:col>
      <xdr:colOff>620232</xdr:colOff>
      <xdr:row>10</xdr:row>
      <xdr:rowOff>55378</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41842" y="1849622"/>
          <a:ext cx="2292867" cy="177209"/>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2020-21/2021-22/2022-2023/2023-24</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15</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537840" y="3381587"/>
          <a:ext cx="4517746" cy="451689"/>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4</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711230" y="4864312"/>
          <a:ext cx="7107459" cy="594786"/>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144</a:t>
            </a:fld>
            <a:endParaRPr lang="en-CA" sz="1400" b="1">
              <a:solidFill>
                <a:schemeClr val="bg1"/>
              </a:solidFill>
            </a:endParaRPr>
          </a:p>
        </xdr:txBody>
      </xdr:sp>
    </xdr:grpSp>
    <xdr:clientData/>
  </xdr:twoCellAnchor>
  <xdr:twoCellAnchor>
    <xdr:from>
      <xdr:col>6</xdr:col>
      <xdr:colOff>329161</xdr:colOff>
      <xdr:row>17</xdr:row>
      <xdr:rowOff>170830</xdr:rowOff>
    </xdr:from>
    <xdr:to>
      <xdr:col>7</xdr:col>
      <xdr:colOff>140173</xdr:colOff>
      <xdr:row>19</xdr:row>
      <xdr:rowOff>39872</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305295" y="3294144"/>
          <a:ext cx="553076" cy="223461"/>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63%</a:t>
          </a:fld>
          <a:endParaRPr lang="en-CA" sz="1200" b="1">
            <a:solidFill>
              <a:schemeClr val="tx1"/>
            </a:solidFill>
          </a:endParaRPr>
        </a:p>
      </xdr:txBody>
    </xdr:sp>
    <xdr:clientData/>
  </xdr:twoCellAnchor>
  <xdr:twoCellAnchor>
    <xdr:from>
      <xdr:col>12</xdr:col>
      <xdr:colOff>499257</xdr:colOff>
      <xdr:row>17</xdr:row>
      <xdr:rowOff>143200</xdr:rowOff>
    </xdr:from>
    <xdr:to>
      <xdr:col>13</xdr:col>
      <xdr:colOff>465794</xdr:colOff>
      <xdr:row>19</xdr:row>
      <xdr:rowOff>57282</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927774" y="3266514"/>
          <a:ext cx="708601" cy="26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17%</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543354" y="1884634"/>
          <a:ext cx="4175437" cy="494057"/>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$1.7M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2024-25</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57149</xdr:rowOff>
    </xdr:from>
    <xdr:to>
      <xdr:col>6</xdr:col>
      <xdr:colOff>120015</xdr:colOff>
      <xdr:row>15</xdr:row>
      <xdr:rowOff>114299</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68580" y="57149"/>
          <a:ext cx="7919085" cy="3838575"/>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669714</xdr:colOff>
      <xdr:row>1</xdr:row>
      <xdr:rowOff>631614</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40005</xdr:rowOff>
    </xdr:from>
    <xdr:to>
      <xdr:col>4</xdr:col>
      <xdr:colOff>1060450</xdr:colOff>
      <xdr:row>1</xdr:row>
      <xdr:rowOff>408305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905000" y="238125"/>
          <a:ext cx="430276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St. Clair Catholic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J29" totalsRowShown="0" headerRowDxfId="12" dataDxfId="11">
  <autoFilter ref="A5:J29" xr:uid="{2EDE4970-DC09-4569-89E7-8AAED4B7975F}"/>
  <tableColumns count="10">
    <tableColumn id="1" xr3:uid="{A9CAB48F-4ED3-4393-BD42-A44E1BCC09AD}" name="Name of School Facility"/>
    <tableColumn id="2" xr3:uid="{9810C622-DB9C-4222-852B-9DFB26916BCD}" name="Building ID"/>
    <tableColumn id="3" xr3:uid="{824B94AA-6AF0-457D-91C8-967BB2972B88}" name="Type of School Facility Ventilation" dataDxfId="10"/>
    <tableColumn id="4" xr3:uid="{971F9387-6B2F-4FCE-AE69-30E48A085B27}" name="Ventilation assessed "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H2:AH5" totalsRowShown="0" headerRowDxfId="2" dataDxfId="1">
  <autoFilter ref="AH2:AH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K15"/>
  <sheetViews>
    <sheetView tabSelected="1" topLeftCell="B1" zoomScaleNormal="100" workbookViewId="0">
      <selection activeCell="M13" sqref="M13"/>
    </sheetView>
  </sheetViews>
  <sheetFormatPr defaultColWidth="8.85546875" defaultRowHeight="15"/>
  <cols>
    <col min="1" max="1" width="8.85546875" customWidth="1"/>
    <col min="2" max="8" width="16.85546875" customWidth="1"/>
    <col min="9" max="9" width="2" customWidth="1"/>
  </cols>
  <sheetData>
    <row r="1" spans="1:11" ht="15.75">
      <c r="A1" s="41" t="s">
        <v>0</v>
      </c>
    </row>
    <row r="2" spans="1:11" ht="60.75" customHeight="1">
      <c r="B2" s="143"/>
      <c r="C2" s="143"/>
      <c r="D2" s="143"/>
      <c r="E2" s="143"/>
      <c r="F2" s="143"/>
      <c r="G2" s="143"/>
      <c r="H2" s="143"/>
    </row>
    <row r="3" spans="1:11" ht="15" customHeight="1">
      <c r="A3" s="37"/>
    </row>
    <row r="4" spans="1:11" ht="39.950000000000003" customHeight="1">
      <c r="B4" s="144" t="s">
        <v>1</v>
      </c>
      <c r="C4" s="144"/>
      <c r="D4" s="144"/>
      <c r="E4" s="144"/>
      <c r="F4" s="144"/>
      <c r="G4" s="144"/>
      <c r="H4" s="144"/>
      <c r="K4" s="122"/>
    </row>
    <row r="5" spans="1:11" ht="39.950000000000003" customHeight="1">
      <c r="B5" s="144"/>
      <c r="C5" s="144"/>
      <c r="D5" s="144"/>
      <c r="E5" s="144"/>
      <c r="F5" s="144"/>
      <c r="G5" s="144"/>
      <c r="H5" s="144"/>
      <c r="K5" s="122"/>
    </row>
    <row r="6" spans="1:11" ht="24.6" customHeight="1">
      <c r="K6" s="129"/>
    </row>
    <row r="7" spans="1:11" ht="45.95" customHeight="1">
      <c r="A7" s="38"/>
      <c r="B7" s="39"/>
      <c r="C7" s="145"/>
      <c r="D7" s="145"/>
      <c r="E7" s="145"/>
      <c r="F7" s="145"/>
      <c r="G7" s="145"/>
      <c r="K7" s="130"/>
    </row>
    <row r="8" spans="1:11">
      <c r="A8" s="39"/>
      <c r="B8" s="39"/>
    </row>
    <row r="9" spans="1:11">
      <c r="A9" s="39"/>
      <c r="B9" s="39"/>
    </row>
    <row r="10" spans="1:11">
      <c r="A10" s="39"/>
      <c r="B10" s="39"/>
    </row>
    <row r="11" spans="1:11">
      <c r="A11" s="38"/>
      <c r="B11" s="39"/>
    </row>
    <row r="12" spans="1:11">
      <c r="A12" s="39"/>
      <c r="B12" s="39"/>
    </row>
    <row r="13" spans="1:11">
      <c r="A13" s="39"/>
      <c r="B13" s="39"/>
    </row>
    <row r="14" spans="1:11">
      <c r="A14" s="39"/>
      <c r="B14" s="39"/>
    </row>
    <row r="15" spans="1:11">
      <c r="A15" s="39"/>
      <c r="B15" s="39"/>
    </row>
  </sheetData>
  <sheetProtection selectLockedCells="1" selectUnlockedCells="1"/>
  <mergeCells count="3">
    <mergeCell ref="B2:H2"/>
    <mergeCell ref="B4:H5"/>
    <mergeCell ref="C7:G7"/>
  </mergeCells>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R33"/>
  <sheetViews>
    <sheetView topLeftCell="B1" zoomScale="86" zoomScaleNormal="86" workbookViewId="0">
      <selection activeCell="R17" sqref="R17"/>
    </sheetView>
  </sheetViews>
  <sheetFormatPr defaultColWidth="8.140625" defaultRowHeight="15" zeroHeight="1"/>
  <cols>
    <col min="1" max="1" width="3.85546875" style="1" customWidth="1"/>
    <col min="2" max="13" width="10.85546875" style="1" customWidth="1"/>
    <col min="14" max="14" width="9.140625" style="1" customWidth="1"/>
    <col min="15" max="15" width="3.85546875" style="1" customWidth="1"/>
    <col min="16" max="5704" width="8.140625" style="1" customWidth="1"/>
    <col min="5705" max="16384" width="8.140625" style="1"/>
  </cols>
  <sheetData>
    <row r="1" spans="1:18" ht="15.75">
      <c r="A1" s="41" t="s">
        <v>2</v>
      </c>
      <c r="R1"/>
    </row>
    <row r="2" spans="1:18" ht="15.75">
      <c r="A2" s="40"/>
      <c r="R2"/>
    </row>
    <row r="3" spans="1:18"/>
    <row r="4" spans="1:18" ht="20.25" customHeight="1"/>
    <row r="5" spans="1:18">
      <c r="A5" s="2"/>
      <c r="B5" s="2"/>
    </row>
    <row r="6" spans="1:18">
      <c r="A6" s="2"/>
      <c r="B6" s="2"/>
    </row>
    <row r="7" spans="1:18">
      <c r="A7" s="2"/>
      <c r="B7" s="2"/>
    </row>
    <row r="8" spans="1:18">
      <c r="A8" s="2"/>
      <c r="B8" s="2"/>
    </row>
    <row r="9" spans="1:18">
      <c r="A9" s="2"/>
      <c r="B9" s="2"/>
    </row>
    <row r="10" spans="1:18">
      <c r="A10" s="2"/>
      <c r="B10" s="2"/>
      <c r="R10" s="131"/>
    </row>
    <row r="11" spans="1:18">
      <c r="A11" s="2"/>
      <c r="B11" s="2"/>
    </row>
    <row r="12" spans="1:18">
      <c r="A12" s="2"/>
      <c r="B12" s="2"/>
    </row>
    <row r="13" spans="1:18">
      <c r="A13" s="2"/>
      <c r="B13" s="2"/>
    </row>
    <row r="14" spans="1:18"/>
    <row r="15" spans="1:18"/>
    <row r="16" spans="1:18"/>
    <row r="17"/>
    <row r="18"/>
    <row r="19"/>
    <row r="20"/>
    <row r="21"/>
    <row r="22"/>
    <row r="23"/>
    <row r="24"/>
    <row r="25"/>
    <row r="26"/>
    <row r="27"/>
    <row r="28"/>
    <row r="29"/>
    <row r="30"/>
    <row r="31"/>
    <row r="32"/>
    <row r="33" spans="2:14" ht="27.75" hidden="1" customHeight="1">
      <c r="B33" s="146"/>
      <c r="C33" s="146"/>
      <c r="D33" s="146"/>
      <c r="E33" s="146"/>
      <c r="F33" s="146"/>
      <c r="G33" s="146"/>
      <c r="H33" s="146"/>
      <c r="I33" s="146"/>
      <c r="J33" s="146"/>
      <c r="K33" s="146"/>
      <c r="L33" s="146"/>
      <c r="M33" s="146"/>
      <c r="N33" s="146"/>
    </row>
  </sheetData>
  <mergeCells count="1">
    <mergeCell ref="B33:N33"/>
  </mergeCells>
  <pageMargins left="0.7" right="0.7" top="0.75" bottom="0.75" header="0.3" footer="0.3"/>
  <pageSetup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L26"/>
  <sheetViews>
    <sheetView showRuler="0" showWhiteSpace="0" view="pageLayout" zoomScaleNormal="100" workbookViewId="0">
      <selection activeCell="D5" sqref="D5"/>
    </sheetView>
  </sheetViews>
  <sheetFormatPr defaultColWidth="16.140625" defaultRowHeight="15" zeroHeight="1"/>
  <cols>
    <col min="1" max="1" width="3.85546875" style="1" customWidth="1"/>
    <col min="2" max="3" width="15.5703125" style="1" customWidth="1"/>
    <col min="4" max="4" width="36.85546875" style="1" customWidth="1"/>
    <col min="5" max="5" width="21.42578125" style="1" customWidth="1"/>
    <col min="6" max="7" width="16.140625" style="1"/>
    <col min="8" max="8" width="16.140625" style="2" customWidth="1"/>
    <col min="9" max="9" width="5" style="2" hidden="1" customWidth="1"/>
    <col min="10" max="10" width="16.140625" style="2" customWidth="1"/>
    <col min="11" max="16384" width="16.140625" style="1"/>
  </cols>
  <sheetData>
    <row r="1" spans="1:12" ht="15.75">
      <c r="A1" s="41" t="s">
        <v>3</v>
      </c>
      <c r="H1"/>
    </row>
    <row r="2" spans="1:12" s="2" customFormat="1" ht="53.25" customHeight="1">
      <c r="A2" s="40"/>
      <c r="B2" s="147"/>
      <c r="C2" s="147"/>
      <c r="D2" s="147"/>
      <c r="E2" s="147"/>
      <c r="F2" s="147"/>
      <c r="H2"/>
    </row>
    <row r="3" spans="1:12" s="2" customFormat="1" ht="12.95" customHeight="1">
      <c r="A3" s="1"/>
      <c r="B3" s="1"/>
      <c r="C3" s="1"/>
      <c r="D3" s="1"/>
      <c r="E3" s="1"/>
      <c r="F3" s="1"/>
    </row>
    <row r="4" spans="1:12" s="2" customFormat="1" ht="12.95" customHeight="1">
      <c r="A4" s="1"/>
      <c r="B4" s="1"/>
      <c r="C4" s="1"/>
      <c r="D4" s="1"/>
      <c r="E4" s="1"/>
      <c r="F4" s="1"/>
    </row>
    <row r="5" spans="1:12" s="2" customFormat="1" ht="24.95" customHeight="1">
      <c r="A5" s="1"/>
      <c r="B5" s="148" t="s">
        <v>4</v>
      </c>
      <c r="C5" s="149"/>
      <c r="D5" s="65" t="s">
        <v>5</v>
      </c>
      <c r="E5" s="3"/>
      <c r="F5" s="4"/>
      <c r="H5" s="11"/>
    </row>
    <row r="6" spans="1:12" s="2" customFormat="1" ht="6.75" customHeight="1">
      <c r="A6" s="1"/>
      <c r="B6" s="1"/>
      <c r="C6" s="1"/>
      <c r="D6" s="1"/>
      <c r="E6" s="1"/>
      <c r="F6" s="1"/>
    </row>
    <row r="7" spans="1:12" s="2" customFormat="1" ht="24.95" customHeight="1">
      <c r="A7" s="1"/>
      <c r="B7" s="6" t="s">
        <v>6</v>
      </c>
      <c r="C7" s="7"/>
      <c r="D7" s="5" t="str">
        <f>INDEX(Table1[Type of School Facility Ventilation],MATCH('3. School Dashboard'!D5,Table1[Name of School Facility],0),1)</f>
        <v>Mechanical Ventilation</v>
      </c>
      <c r="E7" s="16"/>
      <c r="F7" s="9"/>
    </row>
    <row r="8" spans="1:12" s="2" customFormat="1" ht="12.75" customHeight="1">
      <c r="A8" s="1"/>
      <c r="B8" s="1"/>
      <c r="C8" s="1"/>
      <c r="D8" s="1"/>
      <c r="E8" s="1"/>
      <c r="F8" s="1"/>
    </row>
    <row r="9" spans="1:12" s="2" customFormat="1" ht="27" customHeight="1">
      <c r="A9" s="1"/>
      <c r="B9" s="148" t="s">
        <v>7</v>
      </c>
      <c r="C9" s="149"/>
      <c r="D9" s="149"/>
      <c r="E9" s="149"/>
      <c r="F9" s="150"/>
    </row>
    <row r="10" spans="1:12" s="2" customFormat="1" ht="18" customHeight="1">
      <c r="A10" s="1"/>
      <c r="B10" s="151" t="s">
        <v>8</v>
      </c>
      <c r="C10" s="152"/>
      <c r="D10" s="152"/>
      <c r="E10" s="32" t="str">
        <f>IF(AND(I10="NA", $D$7="Non-Mechanical Ventilation (Natural Ventilation / Exhaust Only)"),"Not Applicable", "")</f>
        <v/>
      </c>
      <c r="F10" s="8">
        <f>IF(I10="NA",-1,IF(I10="Yes",1,0))</f>
        <v>1</v>
      </c>
      <c r="I10" s="31" t="str">
        <f>INDEX(Table1[[Ventilation assessed ]],MATCH('3. School Dashboard'!$D$5,Table1[Name of School Facility],0))</f>
        <v>Yes</v>
      </c>
    </row>
    <row r="11" spans="1:12" s="2" customFormat="1" ht="18" customHeight="1">
      <c r="A11" s="1"/>
      <c r="B11" s="155" t="s">
        <v>9</v>
      </c>
      <c r="C11" s="156"/>
      <c r="D11" s="156"/>
      <c r="E11" s="32" t="str">
        <f>IF(AND(I11="NA", $D$7="Non-Mechanical Ventilation (Natural Ventilation / Exhaust Only)"),"Not Applicable", "")</f>
        <v/>
      </c>
      <c r="F11" s="8">
        <f>IF(I11="NA",-1,IF(I11="Yes",1,0))</f>
        <v>1</v>
      </c>
      <c r="H11" s="133"/>
      <c r="I11" s="31" t="str">
        <f>INDEX(Table1[Higher grade filters installed],MATCH('3. School Dashboard'!$D$5,Table1[Name of School Facility],0))</f>
        <v>Yes</v>
      </c>
      <c r="J11" s="133"/>
      <c r="L11" s="126"/>
    </row>
    <row r="12" spans="1:12" s="2" customFormat="1" ht="18" customHeight="1">
      <c r="A12" s="1"/>
      <c r="B12" s="155" t="s">
        <v>10</v>
      </c>
      <c r="C12" s="156"/>
      <c r="D12" s="156"/>
      <c r="E12" s="32" t="str">
        <f>IF(AND(I12="NA", $D$7="Non-Mechanical Ventilation (Natural Ventilation / Exhaust Only)"),"Not Applicable", "")</f>
        <v/>
      </c>
      <c r="F12" s="8">
        <f>IF(I12="NA",-1,IF(I12="Yes",1,0))</f>
        <v>1</v>
      </c>
      <c r="I12" s="31" t="str">
        <f>INDEX(Table1[Increased frequency of filter changes],MATCH('3. School Dashboard'!$D$5,Table1[Name of School Facility],0))</f>
        <v>Yes</v>
      </c>
    </row>
    <row r="13" spans="1:12" s="2" customFormat="1" ht="18" customHeight="1">
      <c r="A13" s="1"/>
      <c r="B13" s="155" t="s">
        <v>11</v>
      </c>
      <c r="C13" s="156"/>
      <c r="D13" s="156"/>
      <c r="E13" s="32" t="str">
        <f>IF(AND(I13="NA", $D$7="Non-Mechanical Ventilation (Natural Ventilation / Exhaust Only)"),"Not Applicable", "")</f>
        <v/>
      </c>
      <c r="F13" s="8">
        <f>IF(I13="NA",-1,IF(I13="Yes",1,0))</f>
        <v>1</v>
      </c>
      <c r="I13" s="31" t="str">
        <f>INDEX(Table1[Increased fresh air intake (windows and/or mechanical ventilation systems)],MATCH('3. School Dashboard'!$D$5,Table1[Name of School Facility],0))</f>
        <v>Yes</v>
      </c>
    </row>
    <row r="14" spans="1:12" ht="18" customHeight="1">
      <c r="B14" s="155" t="s">
        <v>12</v>
      </c>
      <c r="C14" s="156"/>
      <c r="D14" s="156"/>
      <c r="E14" s="32" t="str">
        <f>IF(I14="NA", "Not Applicable", "")</f>
        <v/>
      </c>
      <c r="F14" s="50">
        <f>IF(I14="NA",-1,IF(I14="Yes",1,0))</f>
        <v>0</v>
      </c>
      <c r="G14" s="10"/>
      <c r="I14" s="31" t="str">
        <f>INDEX(Table1[HEPA units deployed in portables, as needed ],MATCH('3. School Dashboard'!$D$5,Table1[Name of School Facility],0))</f>
        <v>No</v>
      </c>
    </row>
    <row r="15" spans="1:12" s="126" customFormat="1" ht="18" customHeight="1">
      <c r="B15" s="153" t="s">
        <v>13</v>
      </c>
      <c r="C15" s="154"/>
      <c r="D15" s="154"/>
      <c r="E15" s="154"/>
      <c r="F15" s="51">
        <f>INDEX(Table1[Standalone HEPA filter units in place],MATCH('3. School Dashboard'!$D$5,Table1[Name of School Facility],0))</f>
        <v>3</v>
      </c>
      <c r="G15" s="127"/>
      <c r="I15" s="127"/>
    </row>
    <row r="16" spans="1:12" s="126" customFormat="1" ht="25.7" customHeight="1">
      <c r="B16" s="55" t="s">
        <v>14</v>
      </c>
      <c r="G16" s="128"/>
      <c r="H16" s="132"/>
    </row>
    <row r="17" spans="2:2" ht="17.100000000000001" customHeight="1">
      <c r="B17" s="56" t="s">
        <v>15</v>
      </c>
    </row>
    <row r="26" spans="2:2" ht="3.95" hidden="1" customHeight="1"/>
  </sheetData>
  <sheetProtection select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4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F10:G10 G11:G15 F11:F14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AI30"/>
  <sheetViews>
    <sheetView topLeftCell="A13" zoomScale="70" zoomScaleNormal="70" workbookViewId="0">
      <selection activeCell="C26" sqref="C26"/>
    </sheetView>
  </sheetViews>
  <sheetFormatPr defaultRowHeight="15"/>
  <cols>
    <col min="1" max="1" width="6.140625" style="12" customWidth="1"/>
    <col min="2" max="2" width="97.5703125" style="18" customWidth="1"/>
    <col min="3" max="3" width="57.85546875" customWidth="1"/>
    <col min="4" max="4" width="39" customWidth="1"/>
    <col min="5" max="23" width="12.5703125" customWidth="1"/>
    <col min="24" max="29" width="12.5703125" style="136" customWidth="1"/>
    <col min="32" max="33" width="14" customWidth="1"/>
    <col min="34" max="34" width="15.85546875" customWidth="1"/>
    <col min="35" max="35" width="17.7109375" customWidth="1"/>
  </cols>
  <sheetData>
    <row r="1" spans="1:35" ht="19.5" thickBot="1">
      <c r="A1" s="42" t="s">
        <v>16</v>
      </c>
      <c r="B1" s="78" t="s">
        <v>17</v>
      </c>
      <c r="C1" s="79" t="s">
        <v>18</v>
      </c>
    </row>
    <row r="2" spans="1:35" ht="19.5" thickBot="1">
      <c r="A2" s="15"/>
      <c r="B2" s="81"/>
      <c r="C2" s="82"/>
      <c r="D2" s="80"/>
      <c r="F2" s="157" t="s">
        <v>19</v>
      </c>
      <c r="G2" s="158"/>
    </row>
    <row r="3" spans="1:35" ht="21">
      <c r="A3" s="19"/>
      <c r="B3" s="96" t="s">
        <v>20</v>
      </c>
      <c r="C3" s="97"/>
      <c r="D3" s="95"/>
      <c r="F3" s="61"/>
      <c r="G3" s="62" t="s">
        <v>21</v>
      </c>
    </row>
    <row r="4" spans="1:35" ht="21.75" thickBot="1">
      <c r="A4" s="15"/>
      <c r="B4" s="94"/>
      <c r="C4" s="95"/>
      <c r="D4" s="95"/>
      <c r="E4" s="120"/>
      <c r="F4" s="63"/>
      <c r="G4" s="64" t="s">
        <v>22</v>
      </c>
    </row>
    <row r="5" spans="1:35" ht="21">
      <c r="A5" s="15">
        <v>1</v>
      </c>
      <c r="B5" s="94" t="s">
        <v>23</v>
      </c>
      <c r="C5" s="98" t="s">
        <v>24</v>
      </c>
      <c r="D5" s="99" t="s">
        <v>25</v>
      </c>
      <c r="E5" s="121"/>
    </row>
    <row r="6" spans="1:35" ht="21">
      <c r="B6" s="94"/>
      <c r="C6" s="95"/>
      <c r="D6" s="95"/>
    </row>
    <row r="7" spans="1:35" ht="21">
      <c r="A7" s="15">
        <v>2</v>
      </c>
      <c r="B7" s="94" t="s">
        <v>26</v>
      </c>
      <c r="C7" s="95"/>
      <c r="D7" s="95"/>
    </row>
    <row r="8" spans="1:35" ht="42">
      <c r="A8" s="33">
        <v>2.1</v>
      </c>
      <c r="B8" s="100"/>
      <c r="C8" s="101" t="s">
        <v>27</v>
      </c>
      <c r="D8" s="99" t="s">
        <v>28</v>
      </c>
    </row>
    <row r="9" spans="1:35" ht="42">
      <c r="A9" s="36">
        <v>2.2000000000000002</v>
      </c>
      <c r="B9" s="100"/>
      <c r="C9" s="101" t="s">
        <v>29</v>
      </c>
      <c r="D9" s="99" t="s">
        <v>28</v>
      </c>
    </row>
    <row r="10" spans="1:35" ht="42">
      <c r="A10" s="36">
        <v>2.2999999999999998</v>
      </c>
      <c r="B10" s="100"/>
      <c r="C10" s="101" t="s">
        <v>30</v>
      </c>
      <c r="D10" s="99" t="s">
        <v>28</v>
      </c>
    </row>
    <row r="11" spans="1:35" ht="42">
      <c r="A11" s="36">
        <v>2.4</v>
      </c>
      <c r="B11" s="100"/>
      <c r="C11" s="101" t="s">
        <v>31</v>
      </c>
      <c r="D11" s="99" t="s">
        <v>28</v>
      </c>
    </row>
    <row r="12" spans="1:35" ht="21">
      <c r="A12" s="15"/>
      <c r="B12" s="94"/>
      <c r="C12" s="95"/>
      <c r="D12" s="95"/>
    </row>
    <row r="13" spans="1:35" ht="18.75">
      <c r="A13" s="102"/>
      <c r="B13" s="83" t="s">
        <v>32</v>
      </c>
      <c r="C13" s="84"/>
      <c r="D13" s="80"/>
    </row>
    <row r="14" spans="1:35" ht="18.75">
      <c r="A14" s="103"/>
      <c r="B14" s="81"/>
      <c r="C14" s="80"/>
      <c r="D14" s="80"/>
      <c r="X14" s="136" t="s">
        <v>33</v>
      </c>
      <c r="Y14" s="136" t="s">
        <v>33</v>
      </c>
    </row>
    <row r="15" spans="1:35" ht="18.75">
      <c r="A15" s="104">
        <v>3</v>
      </c>
      <c r="B15" s="87" t="s">
        <v>34</v>
      </c>
      <c r="C15" s="88"/>
      <c r="D15" s="80"/>
      <c r="E15" s="163" t="s">
        <v>35</v>
      </c>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row>
    <row r="16" spans="1:35" ht="18.75">
      <c r="A16" s="105"/>
      <c r="B16" s="86"/>
      <c r="C16" s="80"/>
      <c r="D16" s="80"/>
      <c r="E16" s="161" t="s">
        <v>36</v>
      </c>
      <c r="F16" s="162"/>
      <c r="G16" s="162"/>
      <c r="H16" s="162"/>
      <c r="I16" s="162"/>
      <c r="J16" s="165"/>
      <c r="K16" s="159" t="s">
        <v>37</v>
      </c>
      <c r="L16" s="160"/>
      <c r="M16" s="160"/>
      <c r="N16" s="160"/>
      <c r="O16" s="160"/>
      <c r="P16" s="160"/>
      <c r="Q16" s="166"/>
      <c r="R16" s="159" t="s">
        <v>38</v>
      </c>
      <c r="S16" s="160"/>
      <c r="T16" s="160"/>
      <c r="U16" s="160"/>
      <c r="V16" s="160"/>
      <c r="W16" s="160"/>
      <c r="X16" s="161" t="s">
        <v>39</v>
      </c>
      <c r="Y16" s="162"/>
      <c r="Z16" s="162"/>
      <c r="AA16" s="162"/>
      <c r="AB16" s="162"/>
      <c r="AC16" s="162"/>
      <c r="AD16" s="161" t="s">
        <v>40</v>
      </c>
      <c r="AE16" s="162"/>
      <c r="AF16" s="162"/>
      <c r="AG16" s="162"/>
      <c r="AH16" s="162"/>
      <c r="AI16" s="162"/>
    </row>
    <row r="17" spans="1:35" ht="90">
      <c r="A17" s="105"/>
      <c r="B17" s="86"/>
      <c r="C17" s="85" t="s">
        <v>41</v>
      </c>
      <c r="D17" s="80"/>
      <c r="E17" s="34" t="s">
        <v>42</v>
      </c>
      <c r="F17" s="35" t="s">
        <v>42</v>
      </c>
      <c r="G17" s="57" t="s">
        <v>43</v>
      </c>
      <c r="H17" s="57" t="s">
        <v>44</v>
      </c>
      <c r="I17" s="57" t="s">
        <v>45</v>
      </c>
      <c r="J17" s="58" t="s">
        <v>46</v>
      </c>
      <c r="K17" s="125" t="s">
        <v>47</v>
      </c>
      <c r="L17" s="46" t="s">
        <v>48</v>
      </c>
      <c r="M17" s="46" t="s">
        <v>49</v>
      </c>
      <c r="N17" s="57" t="s">
        <v>44</v>
      </c>
      <c r="O17" s="57" t="s">
        <v>45</v>
      </c>
      <c r="P17" s="57" t="s">
        <v>43</v>
      </c>
      <c r="Q17" s="58" t="s">
        <v>46</v>
      </c>
      <c r="R17" s="46" t="s">
        <v>50</v>
      </c>
      <c r="S17" s="46" t="s">
        <v>51</v>
      </c>
      <c r="T17" s="57" t="s">
        <v>44</v>
      </c>
      <c r="U17" s="57" t="s">
        <v>45</v>
      </c>
      <c r="V17" s="57" t="s">
        <v>43</v>
      </c>
      <c r="W17" s="58" t="s">
        <v>46</v>
      </c>
      <c r="X17" s="137" t="s">
        <v>50</v>
      </c>
      <c r="Y17" s="137" t="s">
        <v>51</v>
      </c>
      <c r="Z17" s="138" t="s">
        <v>44</v>
      </c>
      <c r="AA17" s="138" t="s">
        <v>45</v>
      </c>
      <c r="AB17" s="138" t="s">
        <v>43</v>
      </c>
      <c r="AC17" s="139" t="s">
        <v>46</v>
      </c>
      <c r="AD17" s="137" t="s">
        <v>50</v>
      </c>
      <c r="AE17" s="137" t="s">
        <v>51</v>
      </c>
      <c r="AF17" s="138" t="s">
        <v>44</v>
      </c>
      <c r="AG17" s="138" t="s">
        <v>45</v>
      </c>
      <c r="AH17" s="138" t="s">
        <v>43</v>
      </c>
      <c r="AI17" s="139" t="s">
        <v>46</v>
      </c>
    </row>
    <row r="18" spans="1:35" ht="30" customHeight="1">
      <c r="A18" s="103">
        <v>3.1</v>
      </c>
      <c r="B18" s="81" t="s">
        <v>52</v>
      </c>
      <c r="C18" s="89">
        <f>SUM(E18:AC18)</f>
        <v>10.799635</v>
      </c>
      <c r="D18" s="85"/>
      <c r="E18" s="68">
        <f>INDEX('Funding Tables'!Q:Q,MATCH('4. Board Level Worksheet'!$C$5,'Funding Tables'!$P:$P,0))/1000000</f>
        <v>0.22700000000000001</v>
      </c>
      <c r="F18" s="68">
        <f>INDEX('Funding Tables'!R:R,MATCH('4. Board Level Worksheet'!$C$5,'Funding Tables'!$P:$P,0))/1000000</f>
        <v>0.22700000000000001</v>
      </c>
      <c r="G18" s="59">
        <v>2.44</v>
      </c>
      <c r="H18" s="59">
        <v>0</v>
      </c>
      <c r="I18" s="59">
        <v>0.6</v>
      </c>
      <c r="J18" s="59">
        <v>0.06</v>
      </c>
      <c r="K18" s="68">
        <f>INDEX('Funding Tables'!S:S,MATCH('4. Board Level Worksheet'!$C$5,'Funding Tables'!$P:$P,0))/1000000</f>
        <v>0.12596599999999999</v>
      </c>
      <c r="L18" s="68">
        <f>INDEX('Funding Tables'!T:T,MATCH('4. Board Level Worksheet'!$C$5,'Funding Tables'!$P:$P,0))/1000000</f>
        <v>2.1000000000000001E-2</v>
      </c>
      <c r="M18" s="68">
        <f>INDEX('Funding Tables'!W:W,MATCH('4. Board Level Worksheet'!$C$5,'Funding Tables'!$P:$P,0))/1000000</f>
        <v>9.4200000000000006E-2</v>
      </c>
      <c r="N18" s="59">
        <v>0</v>
      </c>
      <c r="O18" s="59">
        <v>1.56</v>
      </c>
      <c r="P18" s="59">
        <v>1.28</v>
      </c>
      <c r="Q18" s="59">
        <v>0.03</v>
      </c>
      <c r="R18" s="68">
        <f>INDEX('Funding Tables'!X:X,MATCH('4. Board Level Worksheet'!$C$5,'Funding Tables'!$P:$P,0))/1000000</f>
        <v>0.166436</v>
      </c>
      <c r="S18" s="68">
        <f>INDEX('Funding Tables'!Y:Y,MATCH('4. Board Level Worksheet'!$C$5,'Funding Tables'!$P:$P,0))/1000000</f>
        <v>0.124033</v>
      </c>
      <c r="T18" s="124">
        <v>0</v>
      </c>
      <c r="U18" s="124">
        <v>0.69099999999999995</v>
      </c>
      <c r="V18" s="69">
        <v>0</v>
      </c>
      <c r="W18" s="59">
        <v>0.13300000000000001</v>
      </c>
      <c r="X18" s="140">
        <f>INDEX('Funding Tables'!AA:AA,MATCH('4. Board Level Worksheet'!$C$5,'Funding Tables'!$P:$P,0))/1000000</f>
        <v>0</v>
      </c>
      <c r="Y18" s="140">
        <f>INDEX('Funding Tables'!AB:AB,MATCH('4. Board Level Worksheet'!$C$5,'Funding Tables'!$P:$P,0))/1000000</f>
        <v>0</v>
      </c>
      <c r="Z18" s="124">
        <v>0</v>
      </c>
      <c r="AA18" s="124">
        <v>2.9</v>
      </c>
      <c r="AB18" s="124">
        <v>0</v>
      </c>
      <c r="AC18" s="141">
        <v>0.12</v>
      </c>
      <c r="AD18" s="140">
        <f>INDEX('Funding Tables'!AG:AG,MATCH('4. Board Level Worksheet'!$C$5,'Funding Tables'!$P:$P,0))/1000000</f>
        <v>0</v>
      </c>
      <c r="AE18" s="140">
        <f>INDEX('Funding Tables'!AH:AH,MATCH('4. Board Level Worksheet'!$C$5,'Funding Tables'!$P:$P,0))/1000000</f>
        <v>0</v>
      </c>
      <c r="AF18" s="124">
        <v>0</v>
      </c>
      <c r="AG18" s="124">
        <v>1.6</v>
      </c>
      <c r="AH18" s="124">
        <v>0</v>
      </c>
      <c r="AI18" s="141">
        <v>0.12</v>
      </c>
    </row>
    <row r="19" spans="1:35" ht="30" customHeight="1">
      <c r="A19" s="103">
        <v>3.2</v>
      </c>
      <c r="B19" s="81" t="s">
        <v>53</v>
      </c>
      <c r="C19" s="89">
        <f>SUM(AD18:AI18)</f>
        <v>1.7200000000000002</v>
      </c>
      <c r="D19" s="85"/>
      <c r="G19" s="136" t="s">
        <v>54</v>
      </c>
      <c r="H19" s="136"/>
      <c r="I19" s="136"/>
      <c r="J19" s="136"/>
      <c r="K19" s="136"/>
      <c r="L19" s="136"/>
      <c r="M19" s="136"/>
      <c r="N19" s="136" t="s">
        <v>54</v>
      </c>
      <c r="R19" s="142" t="s">
        <v>55</v>
      </c>
      <c r="U19" s="136"/>
      <c r="AC19" s="142" t="s">
        <v>56</v>
      </c>
    </row>
    <row r="20" spans="1:35" ht="18.75">
      <c r="A20" s="105"/>
      <c r="B20" s="86"/>
      <c r="C20" s="80"/>
      <c r="D20" s="80"/>
      <c r="G20" s="136" t="s">
        <v>57</v>
      </c>
      <c r="H20" s="136"/>
      <c r="I20" s="136"/>
      <c r="J20" s="136"/>
      <c r="K20" s="136"/>
      <c r="L20" s="136"/>
      <c r="M20" s="136"/>
      <c r="N20" s="136"/>
      <c r="U20" s="136"/>
    </row>
    <row r="21" spans="1:35" ht="18.75">
      <c r="A21" s="103">
        <v>3.3</v>
      </c>
      <c r="B21" s="90" t="s">
        <v>58</v>
      </c>
      <c r="C21" s="91">
        <f>14+3+5</f>
        <v>22</v>
      </c>
      <c r="D21" s="85" t="s">
        <v>28</v>
      </c>
      <c r="E21" s="136"/>
    </row>
    <row r="22" spans="1:35" ht="18.75">
      <c r="A22" s="103">
        <v>3.4</v>
      </c>
      <c r="B22" s="90" t="s">
        <v>59</v>
      </c>
      <c r="C22" s="91">
        <f>10+2+3</f>
        <v>15</v>
      </c>
      <c r="D22" s="85" t="s">
        <v>28</v>
      </c>
      <c r="E22" s="136"/>
    </row>
    <row r="23" spans="1:35" ht="18.75">
      <c r="A23" s="103">
        <v>3.5</v>
      </c>
      <c r="B23" s="90" t="s">
        <v>60</v>
      </c>
      <c r="C23" s="92">
        <f>IFERROR(C22/ROWS(Table1[Name of School Facility]),"")</f>
        <v>0.625</v>
      </c>
      <c r="D23" s="85" t="s">
        <v>61</v>
      </c>
    </row>
    <row r="24" spans="1:35" ht="18.75">
      <c r="A24" s="103">
        <v>3.6</v>
      </c>
      <c r="B24" s="90" t="s">
        <v>62</v>
      </c>
      <c r="C24" s="91">
        <v>8</v>
      </c>
      <c r="D24" s="85" t="s">
        <v>28</v>
      </c>
      <c r="E24" s="136"/>
    </row>
    <row r="25" spans="1:35" ht="18.75">
      <c r="A25" s="103">
        <v>3.7</v>
      </c>
      <c r="B25" s="90" t="s">
        <v>63</v>
      </c>
      <c r="C25" s="91">
        <v>4</v>
      </c>
      <c r="D25" s="85" t="s">
        <v>28</v>
      </c>
      <c r="E25" s="136"/>
    </row>
    <row r="26" spans="1:35" ht="18.75">
      <c r="A26" s="103">
        <v>3.8</v>
      </c>
      <c r="B26" s="90" t="s">
        <v>64</v>
      </c>
      <c r="C26" s="92">
        <f>IFERROR(C25/ROWS(Table1[Name of School Facility]),"")</f>
        <v>0.16666666666666666</v>
      </c>
      <c r="D26" s="85" t="s">
        <v>61</v>
      </c>
    </row>
    <row r="27" spans="1:35" ht="18.75">
      <c r="A27" s="103"/>
      <c r="B27" s="81"/>
      <c r="C27" s="86"/>
      <c r="D27" s="85"/>
    </row>
    <row r="28" spans="1:35" ht="18.75">
      <c r="A28" s="104">
        <v>3.9</v>
      </c>
      <c r="B28" s="87" t="s">
        <v>65</v>
      </c>
      <c r="C28" s="93">
        <v>144</v>
      </c>
      <c r="D28" s="85" t="s">
        <v>28</v>
      </c>
    </row>
    <row r="29" spans="1:35" ht="18.75">
      <c r="A29" s="105"/>
      <c r="B29" s="86"/>
      <c r="C29" s="80"/>
      <c r="D29" s="80"/>
    </row>
    <row r="30" spans="1:35" ht="18.75">
      <c r="B30" s="134" t="s">
        <v>66</v>
      </c>
      <c r="C30" s="135">
        <f>SUM('5. School Level Worksheet'!I:I)</f>
        <v>144</v>
      </c>
    </row>
  </sheetData>
  <mergeCells count="7">
    <mergeCell ref="F2:G2"/>
    <mergeCell ref="R16:W16"/>
    <mergeCell ref="AD16:AI16"/>
    <mergeCell ref="E15:AI15"/>
    <mergeCell ref="X16:AC16"/>
    <mergeCell ref="E16:J16"/>
    <mergeCell ref="K16:Q16"/>
  </mergeCells>
  <phoneticPr fontId="19" type="noConversion"/>
  <dataValidations count="1">
    <dataValidation operator="lessThan" allowBlank="1" showInputMessage="1" showErrorMessage="1" sqref="E8 C8:C11"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J29"/>
  <sheetViews>
    <sheetView zoomScale="80" zoomScaleNormal="80" workbookViewId="0">
      <selection activeCell="C26" sqref="C26"/>
    </sheetView>
  </sheetViews>
  <sheetFormatPr defaultRowHeight="15"/>
  <cols>
    <col min="1" max="1" width="30" customWidth="1"/>
    <col min="2" max="2" width="13" customWidth="1"/>
    <col min="3" max="3" width="41.140625" style="21" customWidth="1"/>
    <col min="4" max="4" width="29.5703125" style="21" customWidth="1"/>
    <col min="5" max="5" width="32.5703125" style="21" customWidth="1"/>
    <col min="6" max="6" width="48.140625" style="21" customWidth="1"/>
    <col min="7" max="7" width="46.5703125" style="21" customWidth="1"/>
    <col min="8" max="8" width="41.140625" style="21" customWidth="1"/>
    <col min="9" max="9" width="33.140625" style="21" customWidth="1"/>
    <col min="10" max="10" width="10.42578125" style="21" bestFit="1" customWidth="1"/>
    <col min="13" max="13" width="29.42578125" customWidth="1"/>
    <col min="22" max="22" width="32.85546875" customWidth="1"/>
  </cols>
  <sheetData>
    <row r="1" spans="1:10" ht="15.75">
      <c r="A1" s="43" t="s">
        <v>67</v>
      </c>
    </row>
    <row r="2" spans="1:10" s="20" customFormat="1" ht="60">
      <c r="A2" s="60" t="s">
        <v>68</v>
      </c>
      <c r="B2" s="22"/>
      <c r="C2" s="23" t="s">
        <v>69</v>
      </c>
      <c r="D2" s="24" t="s">
        <v>70</v>
      </c>
      <c r="E2" s="24" t="s">
        <v>70</v>
      </c>
      <c r="F2" s="24" t="s">
        <v>70</v>
      </c>
      <c r="G2" s="70" t="s">
        <v>70</v>
      </c>
      <c r="H2" s="70" t="s">
        <v>70</v>
      </c>
      <c r="I2" s="70" t="s">
        <v>71</v>
      </c>
    </row>
    <row r="3" spans="1:10" ht="19.5" thickBot="1">
      <c r="G3" s="71"/>
      <c r="H3" s="71"/>
      <c r="I3" s="71"/>
      <c r="J3"/>
    </row>
    <row r="4" spans="1:10" ht="19.5" thickBot="1">
      <c r="A4" s="26" t="s">
        <v>72</v>
      </c>
      <c r="B4" s="27"/>
      <c r="C4" s="28"/>
      <c r="D4" s="29" t="s">
        <v>73</v>
      </c>
      <c r="E4" s="30"/>
      <c r="F4" s="30"/>
      <c r="G4" s="72"/>
      <c r="H4" s="72"/>
      <c r="I4" s="72"/>
      <c r="J4"/>
    </row>
    <row r="5" spans="1:10" s="25" customFormat="1" ht="57" thickBot="1">
      <c r="A5" s="75" t="s">
        <v>74</v>
      </c>
      <c r="B5" s="76" t="s">
        <v>75</v>
      </c>
      <c r="C5" s="76" t="s">
        <v>76</v>
      </c>
      <c r="D5" s="77" t="s">
        <v>8</v>
      </c>
      <c r="E5" s="74" t="s">
        <v>9</v>
      </c>
      <c r="F5" s="74" t="s">
        <v>10</v>
      </c>
      <c r="G5" s="73" t="s">
        <v>11</v>
      </c>
      <c r="H5" s="74" t="s">
        <v>77</v>
      </c>
      <c r="I5" s="74" t="s">
        <v>13</v>
      </c>
      <c r="J5" s="54" t="s">
        <v>78</v>
      </c>
    </row>
    <row r="6" spans="1:10">
      <c r="A6" t="s">
        <v>5</v>
      </c>
      <c r="B6" t="s">
        <v>79</v>
      </c>
      <c r="C6" s="21" t="s">
        <v>80</v>
      </c>
      <c r="D6" s="21" t="s">
        <v>81</v>
      </c>
      <c r="E6" s="21" t="s">
        <v>81</v>
      </c>
      <c r="F6" s="21" t="s">
        <v>81</v>
      </c>
      <c r="G6" s="21" t="s">
        <v>81</v>
      </c>
      <c r="H6" s="21" t="s">
        <v>82</v>
      </c>
      <c r="I6" s="21">
        <v>3</v>
      </c>
      <c r="J6" s="21">
        <v>39</v>
      </c>
    </row>
    <row r="7" spans="1:10">
      <c r="A7" t="s">
        <v>83</v>
      </c>
      <c r="B7" t="s">
        <v>84</v>
      </c>
      <c r="C7" s="21" t="s">
        <v>80</v>
      </c>
      <c r="D7" s="21" t="s">
        <v>81</v>
      </c>
      <c r="E7" s="21" t="s">
        <v>81</v>
      </c>
      <c r="F7" s="21" t="s">
        <v>81</v>
      </c>
      <c r="G7" s="21" t="s">
        <v>81</v>
      </c>
      <c r="H7" s="21" t="s">
        <v>85</v>
      </c>
      <c r="I7" s="21">
        <v>1</v>
      </c>
      <c r="J7" s="21">
        <v>39</v>
      </c>
    </row>
    <row r="8" spans="1:10">
      <c r="A8" t="s">
        <v>86</v>
      </c>
      <c r="B8" t="s">
        <v>543</v>
      </c>
      <c r="C8" s="21" t="s">
        <v>80</v>
      </c>
      <c r="D8" s="21" t="s">
        <v>81</v>
      </c>
      <c r="E8" s="21" t="s">
        <v>81</v>
      </c>
      <c r="F8" s="21" t="s">
        <v>81</v>
      </c>
      <c r="G8" s="21" t="s">
        <v>81</v>
      </c>
      <c r="H8" s="21" t="s">
        <v>82</v>
      </c>
      <c r="I8" s="21">
        <v>6</v>
      </c>
      <c r="J8" s="21">
        <v>39</v>
      </c>
    </row>
    <row r="9" spans="1:10">
      <c r="A9" t="s">
        <v>87</v>
      </c>
      <c r="B9" t="s">
        <v>88</v>
      </c>
      <c r="C9" s="21" t="s">
        <v>80</v>
      </c>
      <c r="D9" s="21" t="s">
        <v>81</v>
      </c>
      <c r="E9" s="21" t="s">
        <v>81</v>
      </c>
      <c r="F9" s="21" t="s">
        <v>81</v>
      </c>
      <c r="G9" s="21" t="s">
        <v>81</v>
      </c>
      <c r="H9" s="21" t="s">
        <v>85</v>
      </c>
      <c r="I9" s="21">
        <v>2</v>
      </c>
      <c r="J9" s="21">
        <v>39</v>
      </c>
    </row>
    <row r="10" spans="1:10">
      <c r="A10" t="s">
        <v>89</v>
      </c>
      <c r="B10" t="s">
        <v>90</v>
      </c>
      <c r="C10" s="21" t="s">
        <v>80</v>
      </c>
      <c r="D10" s="21" t="s">
        <v>81</v>
      </c>
      <c r="E10" s="21" t="s">
        <v>81</v>
      </c>
      <c r="F10" s="21" t="s">
        <v>81</v>
      </c>
      <c r="G10" s="21" t="s">
        <v>81</v>
      </c>
      <c r="H10" s="21" t="s">
        <v>85</v>
      </c>
      <c r="I10" s="21">
        <v>2</v>
      </c>
      <c r="J10" s="21">
        <v>39</v>
      </c>
    </row>
    <row r="11" spans="1:10">
      <c r="A11" t="s">
        <v>91</v>
      </c>
      <c r="B11" t="s">
        <v>92</v>
      </c>
      <c r="C11" s="21" t="s">
        <v>80</v>
      </c>
      <c r="D11" s="21" t="s">
        <v>81</v>
      </c>
      <c r="E11" s="21" t="s">
        <v>81</v>
      </c>
      <c r="F11" s="21" t="s">
        <v>81</v>
      </c>
      <c r="G11" s="21" t="s">
        <v>81</v>
      </c>
      <c r="H11" s="21" t="s">
        <v>85</v>
      </c>
      <c r="I11" s="21">
        <v>4</v>
      </c>
      <c r="J11" s="21">
        <v>39</v>
      </c>
    </row>
    <row r="12" spans="1:10">
      <c r="A12" t="s">
        <v>93</v>
      </c>
      <c r="B12" t="s">
        <v>94</v>
      </c>
      <c r="C12" s="21" t="s">
        <v>80</v>
      </c>
      <c r="D12" s="21" t="s">
        <v>81</v>
      </c>
      <c r="E12" s="21" t="s">
        <v>81</v>
      </c>
      <c r="F12" s="21" t="s">
        <v>81</v>
      </c>
      <c r="G12" s="21" t="s">
        <v>81</v>
      </c>
      <c r="H12" s="21" t="s">
        <v>85</v>
      </c>
      <c r="I12" s="21">
        <v>4</v>
      </c>
      <c r="J12" s="21">
        <v>39</v>
      </c>
    </row>
    <row r="13" spans="1:10">
      <c r="A13" t="s">
        <v>95</v>
      </c>
      <c r="B13" t="s">
        <v>96</v>
      </c>
      <c r="C13" s="21" t="s">
        <v>80</v>
      </c>
      <c r="D13" s="21" t="s">
        <v>81</v>
      </c>
      <c r="E13" s="21" t="s">
        <v>81</v>
      </c>
      <c r="F13" s="21" t="s">
        <v>81</v>
      </c>
      <c r="G13" s="21" t="s">
        <v>81</v>
      </c>
      <c r="H13" s="21" t="s">
        <v>82</v>
      </c>
      <c r="I13" s="21">
        <v>2</v>
      </c>
      <c r="J13" s="21">
        <v>39</v>
      </c>
    </row>
    <row r="14" spans="1:10">
      <c r="A14" t="s">
        <v>97</v>
      </c>
      <c r="B14" t="s">
        <v>98</v>
      </c>
      <c r="C14" s="21" t="s">
        <v>80</v>
      </c>
      <c r="D14" s="21" t="s">
        <v>81</v>
      </c>
      <c r="E14" s="21" t="s">
        <v>81</v>
      </c>
      <c r="F14" s="21" t="s">
        <v>81</v>
      </c>
      <c r="G14" s="21" t="s">
        <v>81</v>
      </c>
      <c r="H14" s="21" t="s">
        <v>85</v>
      </c>
      <c r="I14" s="21">
        <v>23</v>
      </c>
      <c r="J14" s="21">
        <v>39</v>
      </c>
    </row>
    <row r="15" spans="1:10">
      <c r="A15" t="s">
        <v>99</v>
      </c>
      <c r="B15" t="s">
        <v>100</v>
      </c>
      <c r="C15" s="21" t="s">
        <v>80</v>
      </c>
      <c r="D15" s="21" t="s">
        <v>81</v>
      </c>
      <c r="E15" s="21" t="s">
        <v>81</v>
      </c>
      <c r="F15" s="21" t="s">
        <v>81</v>
      </c>
      <c r="G15" s="21" t="s">
        <v>81</v>
      </c>
      <c r="H15" s="21" t="s">
        <v>85</v>
      </c>
      <c r="I15" s="21">
        <v>6</v>
      </c>
      <c r="J15" s="21">
        <v>39</v>
      </c>
    </row>
    <row r="16" spans="1:10">
      <c r="A16" t="s">
        <v>101</v>
      </c>
      <c r="B16" t="s">
        <v>102</v>
      </c>
      <c r="C16" s="21" t="s">
        <v>80</v>
      </c>
      <c r="D16" s="21" t="s">
        <v>81</v>
      </c>
      <c r="E16" s="21" t="s">
        <v>81</v>
      </c>
      <c r="F16" s="21" t="s">
        <v>81</v>
      </c>
      <c r="G16" s="21" t="s">
        <v>81</v>
      </c>
      <c r="H16" s="21" t="s">
        <v>82</v>
      </c>
      <c r="I16" s="21">
        <v>7</v>
      </c>
      <c r="J16" s="21">
        <v>39</v>
      </c>
    </row>
    <row r="17" spans="1:10">
      <c r="A17" t="s">
        <v>103</v>
      </c>
      <c r="B17" t="s">
        <v>104</v>
      </c>
      <c r="C17" s="21" t="s">
        <v>80</v>
      </c>
      <c r="D17" s="21" t="s">
        <v>81</v>
      </c>
      <c r="E17" s="21" t="s">
        <v>81</v>
      </c>
      <c r="F17" s="21" t="s">
        <v>81</v>
      </c>
      <c r="G17" s="21" t="s">
        <v>81</v>
      </c>
      <c r="H17" s="21" t="s">
        <v>82</v>
      </c>
      <c r="I17" s="21">
        <v>3</v>
      </c>
      <c r="J17" s="21">
        <v>39</v>
      </c>
    </row>
    <row r="18" spans="1:10">
      <c r="A18" t="s">
        <v>105</v>
      </c>
      <c r="B18" t="s">
        <v>106</v>
      </c>
      <c r="C18" s="21" t="s">
        <v>80</v>
      </c>
      <c r="D18" s="21" t="s">
        <v>81</v>
      </c>
      <c r="E18" s="21" t="s">
        <v>81</v>
      </c>
      <c r="F18" s="21" t="s">
        <v>81</v>
      </c>
      <c r="G18" s="21" t="s">
        <v>81</v>
      </c>
      <c r="H18" s="21" t="s">
        <v>85</v>
      </c>
      <c r="I18" s="21">
        <v>2</v>
      </c>
      <c r="J18" s="21">
        <v>39</v>
      </c>
    </row>
    <row r="19" spans="1:10">
      <c r="A19" t="s">
        <v>107</v>
      </c>
      <c r="B19" t="s">
        <v>108</v>
      </c>
      <c r="C19" s="21" t="s">
        <v>80</v>
      </c>
      <c r="D19" s="21" t="s">
        <v>81</v>
      </c>
      <c r="E19" s="21" t="s">
        <v>81</v>
      </c>
      <c r="F19" s="21" t="s">
        <v>81</v>
      </c>
      <c r="G19" s="21" t="s">
        <v>81</v>
      </c>
      <c r="H19" s="21" t="s">
        <v>82</v>
      </c>
      <c r="I19" s="21">
        <v>4</v>
      </c>
      <c r="J19" s="21">
        <v>39</v>
      </c>
    </row>
    <row r="20" spans="1:10">
      <c r="A20" t="s">
        <v>109</v>
      </c>
      <c r="B20" t="s">
        <v>110</v>
      </c>
      <c r="C20" s="21" t="s">
        <v>80</v>
      </c>
      <c r="D20" s="21" t="s">
        <v>81</v>
      </c>
      <c r="E20" s="21" t="s">
        <v>81</v>
      </c>
      <c r="F20" s="21" t="s">
        <v>81</v>
      </c>
      <c r="G20" s="21" t="s">
        <v>81</v>
      </c>
      <c r="H20" s="21" t="s">
        <v>85</v>
      </c>
      <c r="I20" s="21">
        <v>3</v>
      </c>
      <c r="J20" s="21">
        <v>39</v>
      </c>
    </row>
    <row r="21" spans="1:10">
      <c r="A21" t="s">
        <v>111</v>
      </c>
      <c r="B21" t="s">
        <v>112</v>
      </c>
      <c r="C21" s="21" t="s">
        <v>80</v>
      </c>
      <c r="D21" s="21" t="s">
        <v>81</v>
      </c>
      <c r="E21" s="21" t="s">
        <v>81</v>
      </c>
      <c r="F21" s="21" t="s">
        <v>81</v>
      </c>
      <c r="G21" s="21" t="s">
        <v>81</v>
      </c>
      <c r="H21" s="21" t="s">
        <v>85</v>
      </c>
      <c r="I21" s="21">
        <v>1</v>
      </c>
      <c r="J21" s="21">
        <v>39</v>
      </c>
    </row>
    <row r="22" spans="1:10">
      <c r="A22" t="s">
        <v>113</v>
      </c>
      <c r="B22" t="s">
        <v>114</v>
      </c>
      <c r="C22" s="21" t="s">
        <v>80</v>
      </c>
      <c r="D22" s="21" t="s">
        <v>81</v>
      </c>
      <c r="E22" s="21" t="s">
        <v>81</v>
      </c>
      <c r="F22" s="21" t="s">
        <v>81</v>
      </c>
      <c r="G22" s="21" t="s">
        <v>81</v>
      </c>
      <c r="H22" s="21" t="s">
        <v>85</v>
      </c>
      <c r="I22" s="21">
        <v>9</v>
      </c>
      <c r="J22" s="21">
        <v>39</v>
      </c>
    </row>
    <row r="23" spans="1:10">
      <c r="A23" t="s">
        <v>115</v>
      </c>
      <c r="B23" t="s">
        <v>116</v>
      </c>
      <c r="C23" s="21" t="s">
        <v>80</v>
      </c>
      <c r="D23" s="21" t="s">
        <v>81</v>
      </c>
      <c r="E23" s="21" t="s">
        <v>81</v>
      </c>
      <c r="F23" s="21" t="s">
        <v>81</v>
      </c>
      <c r="G23" s="21" t="s">
        <v>81</v>
      </c>
      <c r="H23" s="21" t="s">
        <v>85</v>
      </c>
      <c r="I23" s="21">
        <v>2</v>
      </c>
      <c r="J23" s="21">
        <v>39</v>
      </c>
    </row>
    <row r="24" spans="1:10">
      <c r="A24" t="s">
        <v>117</v>
      </c>
      <c r="B24" t="s">
        <v>118</v>
      </c>
      <c r="C24" s="21" t="s">
        <v>80</v>
      </c>
      <c r="D24" s="21" t="s">
        <v>81</v>
      </c>
      <c r="E24" s="21" t="s">
        <v>81</v>
      </c>
      <c r="F24" s="21" t="s">
        <v>81</v>
      </c>
      <c r="G24" s="21" t="s">
        <v>81</v>
      </c>
      <c r="H24" s="21" t="s">
        <v>85</v>
      </c>
      <c r="I24" s="21">
        <v>1</v>
      </c>
      <c r="J24" s="21">
        <v>39</v>
      </c>
    </row>
    <row r="25" spans="1:10">
      <c r="A25" t="s">
        <v>119</v>
      </c>
      <c r="B25" t="s">
        <v>120</v>
      </c>
      <c r="C25" s="21" t="s">
        <v>80</v>
      </c>
      <c r="D25" s="21" t="s">
        <v>81</v>
      </c>
      <c r="E25" s="21" t="s">
        <v>81</v>
      </c>
      <c r="F25" s="21" t="s">
        <v>81</v>
      </c>
      <c r="G25" s="21" t="s">
        <v>81</v>
      </c>
      <c r="H25" s="21" t="s">
        <v>85</v>
      </c>
      <c r="I25" s="21">
        <v>8</v>
      </c>
      <c r="J25" s="21">
        <v>39</v>
      </c>
    </row>
    <row r="26" spans="1:10">
      <c r="A26" t="s">
        <v>121</v>
      </c>
      <c r="B26" t="s">
        <v>122</v>
      </c>
      <c r="C26" s="21" t="s">
        <v>80</v>
      </c>
      <c r="D26" s="21" t="s">
        <v>81</v>
      </c>
      <c r="E26" s="21" t="s">
        <v>81</v>
      </c>
      <c r="F26" s="21" t="s">
        <v>81</v>
      </c>
      <c r="G26" s="21" t="s">
        <v>81</v>
      </c>
      <c r="H26" s="21" t="s">
        <v>85</v>
      </c>
      <c r="I26" s="21">
        <v>2</v>
      </c>
      <c r="J26" s="21">
        <v>39</v>
      </c>
    </row>
    <row r="27" spans="1:10">
      <c r="A27" t="s">
        <v>123</v>
      </c>
      <c r="B27" t="s">
        <v>124</v>
      </c>
      <c r="C27" s="21" t="s">
        <v>80</v>
      </c>
      <c r="D27" s="21" t="s">
        <v>81</v>
      </c>
      <c r="E27" s="21" t="s">
        <v>81</v>
      </c>
      <c r="F27" s="21" t="s">
        <v>81</v>
      </c>
      <c r="G27" s="21" t="s">
        <v>81</v>
      </c>
      <c r="H27" s="21" t="s">
        <v>85</v>
      </c>
      <c r="I27" s="21">
        <v>2</v>
      </c>
      <c r="J27" s="21">
        <v>39</v>
      </c>
    </row>
    <row r="28" spans="1:10">
      <c r="A28" t="s">
        <v>542</v>
      </c>
      <c r="B28" t="s">
        <v>544</v>
      </c>
      <c r="C28" s="21" t="s">
        <v>80</v>
      </c>
      <c r="D28" s="21" t="s">
        <v>81</v>
      </c>
      <c r="E28" s="21" t="s">
        <v>81</v>
      </c>
      <c r="F28" s="21" t="s">
        <v>81</v>
      </c>
      <c r="G28" s="21" t="s">
        <v>81</v>
      </c>
      <c r="H28" s="21" t="s">
        <v>85</v>
      </c>
      <c r="I28" s="21">
        <v>4</v>
      </c>
      <c r="J28" s="21">
        <v>39</v>
      </c>
    </row>
    <row r="29" spans="1:10">
      <c r="A29" t="s">
        <v>125</v>
      </c>
      <c r="B29" t="s">
        <v>126</v>
      </c>
      <c r="C29" s="21" t="s">
        <v>127</v>
      </c>
      <c r="D29" s="21" t="s">
        <v>81</v>
      </c>
      <c r="E29" s="21" t="s">
        <v>81</v>
      </c>
      <c r="F29" s="21" t="s">
        <v>81</v>
      </c>
      <c r="G29" s="21" t="s">
        <v>81</v>
      </c>
      <c r="H29" s="21" t="s">
        <v>85</v>
      </c>
      <c r="I29" s="21">
        <v>43</v>
      </c>
      <c r="J29" s="21">
        <v>39</v>
      </c>
    </row>
  </sheetData>
  <phoneticPr fontId="19" type="noConversion"/>
  <dataValidations count="1">
    <dataValidation type="list" allowBlank="1" showInputMessage="1" showErrorMessage="1" sqref="D6:H29" xr:uid="{310277DC-CD9F-4A53-90DA-4A4FC374E3ED}">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Tables'!$AH$3:$AH$5</xm:f>
          </x14:formula1>
          <xm:sqref>C6:C29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codeName="Sheet2">
    <tabColor theme="9"/>
  </sheetPr>
  <dimension ref="A1:D287"/>
  <sheetViews>
    <sheetView workbookViewId="0">
      <selection activeCell="C200" sqref="C200"/>
    </sheetView>
  </sheetViews>
  <sheetFormatPr defaultRowHeight="15"/>
  <cols>
    <col min="2" max="2" width="8.5703125" style="118"/>
    <col min="3" max="3" width="113.85546875" style="119" customWidth="1"/>
    <col min="4" max="4" width="62.140625" bestFit="1" customWidth="1"/>
  </cols>
  <sheetData>
    <row r="1" spans="1:4">
      <c r="A1" t="s">
        <v>128</v>
      </c>
      <c r="B1" s="106" t="s">
        <v>78</v>
      </c>
      <c r="C1" s="107" t="s">
        <v>129</v>
      </c>
      <c r="D1" t="s">
        <v>130</v>
      </c>
    </row>
    <row r="2" spans="1:4">
      <c r="A2">
        <v>1</v>
      </c>
      <c r="B2" s="108">
        <v>31</v>
      </c>
      <c r="C2" s="109" t="s">
        <v>131</v>
      </c>
      <c r="D2" t="str">
        <f>INDEX('Funding Tables'!P:P,MATCH('Board Ventilation Strate-PY'!B2,'Funding Tables'!B:B,0))</f>
        <v>Huron-Superior Catholic District School Board</v>
      </c>
    </row>
    <row r="3" spans="1:4">
      <c r="A3">
        <f>IF(B3=B2,A2+1,1)</f>
        <v>2</v>
      </c>
      <c r="B3" s="108">
        <v>31</v>
      </c>
      <c r="C3" s="109" t="s">
        <v>132</v>
      </c>
      <c r="D3" t="str">
        <f>INDEX('Funding Tables'!P:P,MATCH('Board Ventilation Strate-PY'!B3,'Funding Tables'!B:B,0))</f>
        <v>Huron-Superior Catholic District School Board</v>
      </c>
    </row>
    <row r="4" spans="1:4">
      <c r="A4">
        <f t="shared" ref="A4:A67" si="0">IF(B4=B3,A3+1,1)</f>
        <v>3</v>
      </c>
      <c r="B4" s="108">
        <v>31</v>
      </c>
      <c r="C4" s="109" t="s">
        <v>133</v>
      </c>
      <c r="D4" t="str">
        <f>INDEX('Funding Tables'!P:P,MATCH('Board Ventilation Strate-PY'!B4,'Funding Tables'!B:B,0))</f>
        <v>Huron-Superior Catholic District School Board</v>
      </c>
    </row>
    <row r="5" spans="1:4">
      <c r="A5">
        <f t="shared" si="0"/>
        <v>4</v>
      </c>
      <c r="B5" s="108">
        <v>31</v>
      </c>
      <c r="C5" s="109" t="s">
        <v>134</v>
      </c>
      <c r="D5" t="str">
        <f>INDEX('Funding Tables'!P:P,MATCH('Board Ventilation Strate-PY'!B5,'Funding Tables'!B:B,0))</f>
        <v>Huron-Superior Catholic District School Board</v>
      </c>
    </row>
    <row r="6" spans="1:4">
      <c r="A6">
        <f t="shared" si="0"/>
        <v>1</v>
      </c>
      <c r="B6" s="108">
        <v>10</v>
      </c>
      <c r="C6" s="109" t="s">
        <v>135</v>
      </c>
      <c r="D6" t="str">
        <f>INDEX('Funding Tables'!P:P,MATCH('Board Ventilation Strate-PY'!B6,'Funding Tables'!B:B,0))</f>
        <v>Lambton Kent District School Board</v>
      </c>
    </row>
    <row r="7" spans="1:4" ht="30">
      <c r="A7">
        <f t="shared" si="0"/>
        <v>2</v>
      </c>
      <c r="B7" s="108">
        <v>10</v>
      </c>
      <c r="C7" s="109" t="s">
        <v>136</v>
      </c>
      <c r="D7" t="str">
        <f>INDEX('Funding Tables'!P:P,MATCH('Board Ventilation Strate-PY'!B7,'Funding Tables'!B:B,0))</f>
        <v>Lambton Kent District School Board</v>
      </c>
    </row>
    <row r="8" spans="1:4" ht="30">
      <c r="A8">
        <f t="shared" si="0"/>
        <v>3</v>
      </c>
      <c r="B8" s="108">
        <v>10</v>
      </c>
      <c r="C8" s="109" t="s">
        <v>137</v>
      </c>
      <c r="D8" t="str">
        <f>INDEX('Funding Tables'!P:P,MATCH('Board Ventilation Strate-PY'!B8,'Funding Tables'!B:B,0))</f>
        <v>Lambton Kent District School Board</v>
      </c>
    </row>
    <row r="9" spans="1:4" ht="30">
      <c r="A9">
        <f t="shared" si="0"/>
        <v>4</v>
      </c>
      <c r="B9" s="108">
        <v>10</v>
      </c>
      <c r="C9" s="109" t="s">
        <v>138</v>
      </c>
      <c r="D9" t="str">
        <f>INDEX('Funding Tables'!P:P,MATCH('Board Ventilation Strate-PY'!B9,'Funding Tables'!B:B,0))</f>
        <v>Lambton Kent District School Board</v>
      </c>
    </row>
    <row r="10" spans="1:4">
      <c r="A10">
        <f t="shared" si="0"/>
        <v>1</v>
      </c>
      <c r="B10" s="108">
        <v>56</v>
      </c>
      <c r="C10" s="110" t="s">
        <v>139</v>
      </c>
      <c r="D10" t="str">
        <f>INDEX('Funding Tables'!P:P,MATCH('Board Ventilation Strate-PY'!B10,'Funding Tables'!B:B,0))</f>
        <v>Conseil scolaire public du Nord-Est de l'Ontario</v>
      </c>
    </row>
    <row r="11" spans="1:4">
      <c r="A11">
        <f t="shared" si="0"/>
        <v>2</v>
      </c>
      <c r="B11" s="108">
        <v>56</v>
      </c>
      <c r="C11" s="110" t="s">
        <v>140</v>
      </c>
      <c r="D11" t="str">
        <f>INDEX('Funding Tables'!P:P,MATCH('Board Ventilation Strate-PY'!B11,'Funding Tables'!B:B,0))</f>
        <v>Conseil scolaire public du Nord-Est de l'Ontario</v>
      </c>
    </row>
    <row r="12" spans="1:4">
      <c r="A12">
        <f t="shared" si="0"/>
        <v>3</v>
      </c>
      <c r="B12" s="108">
        <v>56</v>
      </c>
      <c r="C12" s="110" t="s">
        <v>141</v>
      </c>
      <c r="D12" t="str">
        <f>INDEX('Funding Tables'!P:P,MATCH('Board Ventilation Strate-PY'!B12,'Funding Tables'!B:B,0))</f>
        <v>Conseil scolaire public du Nord-Est de l'Ontario</v>
      </c>
    </row>
    <row r="13" spans="1:4" ht="30">
      <c r="A13">
        <f t="shared" si="0"/>
        <v>4</v>
      </c>
      <c r="B13" s="108">
        <v>56</v>
      </c>
      <c r="C13" s="110" t="s">
        <v>142</v>
      </c>
      <c r="D13" t="str">
        <f>INDEX('Funding Tables'!P:P,MATCH('Board Ventilation Strate-PY'!B13,'Funding Tables'!B:B,0))</f>
        <v>Conseil scolaire public du Nord-Est de l'Ontario</v>
      </c>
    </row>
    <row r="14" spans="1:4" ht="30">
      <c r="A14">
        <f t="shared" si="0"/>
        <v>1</v>
      </c>
      <c r="B14" s="108">
        <v>103</v>
      </c>
      <c r="C14" s="109" t="s">
        <v>143</v>
      </c>
      <c r="D14" t="str">
        <f>INDEX('Funding Tables'!P:P,MATCH('Board Ventilation Strate-PY'!B14,'Funding Tables'!B:B,0))</f>
        <v>Penetanguishene Protestant Separate School Board</v>
      </c>
    </row>
    <row r="15" spans="1:4" ht="30">
      <c r="A15">
        <f t="shared" si="0"/>
        <v>2</v>
      </c>
      <c r="B15" s="108">
        <v>103</v>
      </c>
      <c r="C15" s="109" t="s">
        <v>144</v>
      </c>
      <c r="D15" t="str">
        <f>INDEX('Funding Tables'!P:P,MATCH('Board Ventilation Strate-PY'!B15,'Funding Tables'!B:B,0))</f>
        <v>Penetanguishene Protestant Separate School Board</v>
      </c>
    </row>
    <row r="16" spans="1:4">
      <c r="A16">
        <f t="shared" si="0"/>
        <v>3</v>
      </c>
      <c r="B16" s="108">
        <v>103</v>
      </c>
      <c r="C16" s="109" t="s">
        <v>145</v>
      </c>
      <c r="D16" t="str">
        <f>INDEX('Funding Tables'!P:P,MATCH('Board Ventilation Strate-PY'!B16,'Funding Tables'!B:B,0))</f>
        <v>Penetanguishene Protestant Separate School Board</v>
      </c>
    </row>
    <row r="17" spans="1:4">
      <c r="A17">
        <f t="shared" si="0"/>
        <v>4</v>
      </c>
      <c r="B17" s="108">
        <v>103</v>
      </c>
      <c r="C17" s="109" t="s">
        <v>146</v>
      </c>
      <c r="D17" t="str">
        <f>INDEX('Funding Tables'!P:P,MATCH('Board Ventilation Strate-PY'!B17,'Funding Tables'!B:B,0))</f>
        <v>Penetanguishene Protestant Separate School Board</v>
      </c>
    </row>
    <row r="18" spans="1:4">
      <c r="A18">
        <f t="shared" si="0"/>
        <v>1</v>
      </c>
      <c r="B18" s="108">
        <v>59</v>
      </c>
      <c r="C18" s="111" t="s">
        <v>147</v>
      </c>
      <c r="D18" t="str">
        <f>INDEX('Funding Tables'!P:P,MATCH('Board Ventilation Strate-PY'!B18,'Funding Tables'!B:B,0))</f>
        <v>Conseil des écoles publiques de l'Est de l'Ontario</v>
      </c>
    </row>
    <row r="19" spans="1:4" ht="30">
      <c r="A19">
        <f t="shared" si="0"/>
        <v>2</v>
      </c>
      <c r="B19" s="108">
        <v>59</v>
      </c>
      <c r="C19" s="111" t="s">
        <v>148</v>
      </c>
      <c r="D19" t="str">
        <f>INDEX('Funding Tables'!P:P,MATCH('Board Ventilation Strate-PY'!B19,'Funding Tables'!B:B,0))</f>
        <v>Conseil des écoles publiques de l'Est de l'Ontario</v>
      </c>
    </row>
    <row r="20" spans="1:4" ht="30">
      <c r="A20">
        <f t="shared" si="0"/>
        <v>3</v>
      </c>
      <c r="B20" s="108">
        <v>59</v>
      </c>
      <c r="C20" s="111" t="s">
        <v>149</v>
      </c>
      <c r="D20" t="str">
        <f>INDEX('Funding Tables'!P:P,MATCH('Board Ventilation Strate-PY'!B20,'Funding Tables'!B:B,0))</f>
        <v>Conseil des écoles publiques de l'Est de l'Ontario</v>
      </c>
    </row>
    <row r="21" spans="1:4">
      <c r="A21">
        <f t="shared" si="0"/>
        <v>4</v>
      </c>
      <c r="B21" s="108">
        <v>59</v>
      </c>
      <c r="C21" s="111" t="s">
        <v>150</v>
      </c>
      <c r="D21" t="str">
        <f>INDEX('Funding Tables'!P:P,MATCH('Board Ventilation Strate-PY'!B21,'Funding Tables'!B:B,0))</f>
        <v>Conseil des écoles publiques de l'Est de l'Ontario</v>
      </c>
    </row>
    <row r="22" spans="1:4">
      <c r="A22">
        <f t="shared" si="0"/>
        <v>1</v>
      </c>
      <c r="B22" s="108">
        <v>24</v>
      </c>
      <c r="C22" s="109" t="s">
        <v>151</v>
      </c>
      <c r="D22" t="str">
        <f>INDEX('Funding Tables'!P:P,MATCH('Board Ventilation Strate-PY'!B22,'Funding Tables'!B:B,0))</f>
        <v>Waterloo Region District School Board</v>
      </c>
    </row>
    <row r="23" spans="1:4" ht="30">
      <c r="A23">
        <f t="shared" si="0"/>
        <v>2</v>
      </c>
      <c r="B23" s="108">
        <v>24</v>
      </c>
      <c r="C23" s="109" t="s">
        <v>152</v>
      </c>
      <c r="D23" t="str">
        <f>INDEX('Funding Tables'!P:P,MATCH('Board Ventilation Strate-PY'!B23,'Funding Tables'!B:B,0))</f>
        <v>Waterloo Region District School Board</v>
      </c>
    </row>
    <row r="24" spans="1:4">
      <c r="A24">
        <f t="shared" si="0"/>
        <v>3</v>
      </c>
      <c r="B24" s="108">
        <v>24</v>
      </c>
      <c r="C24" s="109" t="s">
        <v>153</v>
      </c>
      <c r="D24" t="str">
        <f>INDEX('Funding Tables'!P:P,MATCH('Board Ventilation Strate-PY'!B24,'Funding Tables'!B:B,0))</f>
        <v>Waterloo Region District School Board</v>
      </c>
    </row>
    <row r="25" spans="1:4" ht="30">
      <c r="A25">
        <f t="shared" si="0"/>
        <v>4</v>
      </c>
      <c r="B25" s="108">
        <v>24</v>
      </c>
      <c r="C25" s="109" t="s">
        <v>154</v>
      </c>
      <c r="D25" t="str">
        <f>INDEX('Funding Tables'!P:P,MATCH('Board Ventilation Strate-PY'!B25,'Funding Tables'!B:B,0))</f>
        <v>Waterloo Region District School Board</v>
      </c>
    </row>
    <row r="26" spans="1:4" ht="30">
      <c r="A26">
        <f t="shared" si="0"/>
        <v>1</v>
      </c>
      <c r="B26" s="108">
        <v>42</v>
      </c>
      <c r="C26" s="109" t="s">
        <v>155</v>
      </c>
      <c r="D26" t="str">
        <f>INDEX('Funding Tables'!P:P,MATCH('Board Ventilation Strate-PY'!B26,'Funding Tables'!B:B,0))</f>
        <v>York Catholic District School Board</v>
      </c>
    </row>
    <row r="27" spans="1:4">
      <c r="A27">
        <f t="shared" si="0"/>
        <v>2</v>
      </c>
      <c r="B27" s="108">
        <v>42</v>
      </c>
      <c r="C27" s="109" t="s">
        <v>156</v>
      </c>
      <c r="D27" t="str">
        <f>INDEX('Funding Tables'!P:P,MATCH('Board Ventilation Strate-PY'!B27,'Funding Tables'!B:B,0))</f>
        <v>York Catholic District School Board</v>
      </c>
    </row>
    <row r="28" spans="1:4">
      <c r="A28">
        <f t="shared" si="0"/>
        <v>3</v>
      </c>
      <c r="B28" s="108">
        <v>42</v>
      </c>
      <c r="C28" s="109" t="s">
        <v>157</v>
      </c>
      <c r="D28" t="str">
        <f>INDEX('Funding Tables'!P:P,MATCH('Board Ventilation Strate-PY'!B28,'Funding Tables'!B:B,0))</f>
        <v>York Catholic District School Board</v>
      </c>
    </row>
    <row r="29" spans="1:4" ht="30">
      <c r="A29">
        <f t="shared" si="0"/>
        <v>4</v>
      </c>
      <c r="B29" s="108">
        <v>42</v>
      </c>
      <c r="C29" s="109" t="s">
        <v>158</v>
      </c>
      <c r="D29" t="str">
        <f>INDEX('Funding Tables'!P:P,MATCH('Board Ventilation Strate-PY'!B29,'Funding Tables'!B:B,0))</f>
        <v>York Catholic District School Board</v>
      </c>
    </row>
    <row r="30" spans="1:4">
      <c r="A30">
        <f t="shared" si="0"/>
        <v>1</v>
      </c>
      <c r="B30" s="108" t="s">
        <v>159</v>
      </c>
      <c r="C30" s="109" t="s">
        <v>160</v>
      </c>
      <c r="D30" t="str">
        <f>INDEX('Funding Tables'!P:P,MATCH('Board Ventilation Strate-PY'!B30,'Funding Tables'!B:B,0))</f>
        <v>Northwest Catholic District School Board</v>
      </c>
    </row>
    <row r="31" spans="1:4">
      <c r="A31">
        <f t="shared" si="0"/>
        <v>2</v>
      </c>
      <c r="B31" s="108" t="s">
        <v>159</v>
      </c>
      <c r="C31" s="109" t="s">
        <v>161</v>
      </c>
      <c r="D31" t="str">
        <f>INDEX('Funding Tables'!P:P,MATCH('Board Ventilation Strate-PY'!B31,'Funding Tables'!B:B,0))</f>
        <v>Northwest Catholic District School Board</v>
      </c>
    </row>
    <row r="32" spans="1:4" ht="30">
      <c r="A32">
        <f t="shared" si="0"/>
        <v>3</v>
      </c>
      <c r="B32" s="108" t="s">
        <v>159</v>
      </c>
      <c r="C32" s="109" t="s">
        <v>162</v>
      </c>
      <c r="D32" t="str">
        <f>INDEX('Funding Tables'!P:P,MATCH('Board Ventilation Strate-PY'!B32,'Funding Tables'!B:B,0))</f>
        <v>Northwest Catholic District School Board</v>
      </c>
    </row>
    <row r="33" spans="1:4" ht="30">
      <c r="A33">
        <f t="shared" si="0"/>
        <v>4</v>
      </c>
      <c r="B33" s="108" t="s">
        <v>159</v>
      </c>
      <c r="C33" s="109" t="s">
        <v>163</v>
      </c>
      <c r="D33" t="str">
        <f>INDEX('Funding Tables'!P:P,MATCH('Board Ventilation Strate-PY'!B33,'Funding Tables'!B:B,0))</f>
        <v>Northwest Catholic District School Board</v>
      </c>
    </row>
    <row r="34" spans="1:4" ht="30">
      <c r="A34">
        <f t="shared" si="0"/>
        <v>1</v>
      </c>
      <c r="B34" s="108">
        <v>66</v>
      </c>
      <c r="C34" s="109" t="s">
        <v>164</v>
      </c>
      <c r="D34" t="str">
        <f>INDEX('Funding Tables'!P:P,MATCH('Board Ventilation Strate-PY'!B34,'Funding Tables'!B:B,0))</f>
        <v>Conseil scolaire de district catholique du Centre-Est de l'Ontario</v>
      </c>
    </row>
    <row r="35" spans="1:4" ht="30">
      <c r="A35">
        <f t="shared" si="0"/>
        <v>2</v>
      </c>
      <c r="B35" s="108">
        <v>66</v>
      </c>
      <c r="C35" s="109" t="s">
        <v>165</v>
      </c>
      <c r="D35" t="str">
        <f>INDEX('Funding Tables'!P:P,MATCH('Board Ventilation Strate-PY'!B35,'Funding Tables'!B:B,0))</f>
        <v>Conseil scolaire de district catholique du Centre-Est de l'Ontario</v>
      </c>
    </row>
    <row r="36" spans="1:4">
      <c r="A36">
        <f t="shared" si="0"/>
        <v>3</v>
      </c>
      <c r="B36" s="108">
        <v>66</v>
      </c>
      <c r="C36" s="109" t="s">
        <v>166</v>
      </c>
      <c r="D36" t="str">
        <f>INDEX('Funding Tables'!P:P,MATCH('Board Ventilation Strate-PY'!B36,'Funding Tables'!B:B,0))</f>
        <v>Conseil scolaire de district catholique du Centre-Est de l'Ontario</v>
      </c>
    </row>
    <row r="37" spans="1:4" ht="30">
      <c r="A37">
        <f t="shared" si="0"/>
        <v>4</v>
      </c>
      <c r="B37" s="108">
        <v>66</v>
      </c>
      <c r="C37" s="109" t="s">
        <v>167</v>
      </c>
      <c r="D37" t="str">
        <f>INDEX('Funding Tables'!P:P,MATCH('Board Ventilation Strate-PY'!B37,'Funding Tables'!B:B,0))</f>
        <v>Conseil scolaire de district catholique du Centre-Est de l'Ontario</v>
      </c>
    </row>
    <row r="38" spans="1:4" ht="30">
      <c r="A38">
        <f t="shared" si="0"/>
        <v>1</v>
      </c>
      <c r="B38" s="108">
        <v>26</v>
      </c>
      <c r="C38" s="109" t="s">
        <v>168</v>
      </c>
      <c r="D38" t="str">
        <f>INDEX('Funding Tables'!P:P,MATCH('Board Ventilation Strate-PY'!B38,'Funding Tables'!B:B,0))</f>
        <v>Upper Canada District School Board</v>
      </c>
    </row>
    <row r="39" spans="1:4" ht="30">
      <c r="A39">
        <f t="shared" si="0"/>
        <v>2</v>
      </c>
      <c r="B39" s="108">
        <v>26</v>
      </c>
      <c r="C39" s="109" t="s">
        <v>169</v>
      </c>
      <c r="D39" t="str">
        <f>INDEX('Funding Tables'!P:P,MATCH('Board Ventilation Strate-PY'!B39,'Funding Tables'!B:B,0))</f>
        <v>Upper Canada District School Board</v>
      </c>
    </row>
    <row r="40" spans="1:4" ht="30">
      <c r="A40">
        <f t="shared" si="0"/>
        <v>3</v>
      </c>
      <c r="B40" s="108">
        <v>26</v>
      </c>
      <c r="C40" s="109" t="s">
        <v>170</v>
      </c>
      <c r="D40" t="str">
        <f>INDEX('Funding Tables'!P:P,MATCH('Board Ventilation Strate-PY'!B40,'Funding Tables'!B:B,0))</f>
        <v>Upper Canada District School Board</v>
      </c>
    </row>
    <row r="41" spans="1:4" ht="30">
      <c r="A41">
        <f t="shared" si="0"/>
        <v>4</v>
      </c>
      <c r="B41" s="108">
        <v>26</v>
      </c>
      <c r="C41" s="109" t="s">
        <v>171</v>
      </c>
      <c r="D41" t="str">
        <f>INDEX('Funding Tables'!P:P,MATCH('Board Ventilation Strate-PY'!B41,'Funding Tables'!B:B,0))</f>
        <v>Upper Canada District School Board</v>
      </c>
    </row>
    <row r="42" spans="1:4">
      <c r="A42">
        <f t="shared" si="0"/>
        <v>1</v>
      </c>
      <c r="B42" s="108">
        <v>53</v>
      </c>
      <c r="C42" s="109" t="s">
        <v>172</v>
      </c>
      <c r="D42" t="str">
        <f>INDEX('Funding Tables'!P:P,MATCH('Board Ventilation Strate-PY'!B42,'Funding Tables'!B:B,0))</f>
        <v>Ottawa Catholic District School Board</v>
      </c>
    </row>
    <row r="43" spans="1:4">
      <c r="A43">
        <f t="shared" si="0"/>
        <v>2</v>
      </c>
      <c r="B43" s="108">
        <v>53</v>
      </c>
      <c r="C43" s="109" t="s">
        <v>173</v>
      </c>
      <c r="D43" t="str">
        <f>INDEX('Funding Tables'!P:P,MATCH('Board Ventilation Strate-PY'!B43,'Funding Tables'!B:B,0))</f>
        <v>Ottawa Catholic District School Board</v>
      </c>
    </row>
    <row r="44" spans="1:4">
      <c r="A44">
        <f t="shared" si="0"/>
        <v>3</v>
      </c>
      <c r="B44" s="108">
        <v>53</v>
      </c>
      <c r="C44" s="109" t="s">
        <v>174</v>
      </c>
      <c r="D44" t="str">
        <f>INDEX('Funding Tables'!P:P,MATCH('Board Ventilation Strate-PY'!B44,'Funding Tables'!B:B,0))</f>
        <v>Ottawa Catholic District School Board</v>
      </c>
    </row>
    <row r="45" spans="1:4">
      <c r="A45">
        <f t="shared" si="0"/>
        <v>4</v>
      </c>
      <c r="B45" s="108">
        <v>53</v>
      </c>
      <c r="C45" s="109" t="s">
        <v>175</v>
      </c>
      <c r="D45" t="str">
        <f>INDEX('Funding Tables'!P:P,MATCH('Board Ventilation Strate-PY'!B45,'Funding Tables'!B:B,0))</f>
        <v>Ottawa Catholic District School Board</v>
      </c>
    </row>
    <row r="46" spans="1:4" ht="30">
      <c r="A46">
        <f t="shared" si="0"/>
        <v>1</v>
      </c>
      <c r="B46" s="108" t="s">
        <v>176</v>
      </c>
      <c r="C46" s="109" t="s">
        <v>177</v>
      </c>
      <c r="D46" t="str">
        <f>INDEX('Funding Tables'!P:P,MATCH('Board Ventilation Strate-PY'!B46,'Funding Tables'!B:B,0))</f>
        <v>Rainy River District School Board</v>
      </c>
    </row>
    <row r="47" spans="1:4" ht="30">
      <c r="A47">
        <f t="shared" si="0"/>
        <v>2</v>
      </c>
      <c r="B47" s="108" t="s">
        <v>176</v>
      </c>
      <c r="C47" s="109" t="s">
        <v>178</v>
      </c>
      <c r="D47" t="str">
        <f>INDEX('Funding Tables'!P:P,MATCH('Board Ventilation Strate-PY'!B47,'Funding Tables'!B:B,0))</f>
        <v>Rainy River District School Board</v>
      </c>
    </row>
    <row r="48" spans="1:4">
      <c r="A48">
        <f t="shared" si="0"/>
        <v>3</v>
      </c>
      <c r="B48" s="108" t="s">
        <v>176</v>
      </c>
      <c r="C48" s="109" t="s">
        <v>179</v>
      </c>
      <c r="D48" t="str">
        <f>INDEX('Funding Tables'!P:P,MATCH('Board Ventilation Strate-PY'!B48,'Funding Tables'!B:B,0))</f>
        <v>Rainy River District School Board</v>
      </c>
    </row>
    <row r="49" spans="1:4" ht="30">
      <c r="A49">
        <f t="shared" si="0"/>
        <v>4</v>
      </c>
      <c r="B49" s="108" t="s">
        <v>176</v>
      </c>
      <c r="C49" s="109" t="s">
        <v>180</v>
      </c>
      <c r="D49" t="str">
        <f>INDEX('Funding Tables'!P:P,MATCH('Board Ventilation Strate-PY'!B49,'Funding Tables'!B:B,0))</f>
        <v>Rainy River District School Board</v>
      </c>
    </row>
    <row r="50" spans="1:4" ht="30">
      <c r="A50">
        <f t="shared" si="0"/>
        <v>1</v>
      </c>
      <c r="B50" s="108">
        <v>41</v>
      </c>
      <c r="C50" s="112" t="s">
        <v>181</v>
      </c>
      <c r="D50" t="str">
        <f>INDEX('Funding Tables'!P:P,MATCH('Board Ventilation Strate-PY'!B50,'Funding Tables'!B:B,0))</f>
        <v>Peterborough Victoria Northumberland and Clarington Catholic DSB</v>
      </c>
    </row>
    <row r="51" spans="1:4">
      <c r="A51">
        <f t="shared" si="0"/>
        <v>2</v>
      </c>
      <c r="B51" s="108">
        <v>41</v>
      </c>
      <c r="C51" s="109" t="s">
        <v>182</v>
      </c>
      <c r="D51" t="str">
        <f>INDEX('Funding Tables'!P:P,MATCH('Board Ventilation Strate-PY'!B51,'Funding Tables'!B:B,0))</f>
        <v>Peterborough Victoria Northumberland and Clarington Catholic DSB</v>
      </c>
    </row>
    <row r="52" spans="1:4">
      <c r="A52">
        <f t="shared" si="0"/>
        <v>3</v>
      </c>
      <c r="B52" s="108">
        <v>41</v>
      </c>
      <c r="C52" s="109" t="s">
        <v>183</v>
      </c>
      <c r="D52" t="str">
        <f>INDEX('Funding Tables'!P:P,MATCH('Board Ventilation Strate-PY'!B52,'Funding Tables'!B:B,0))</f>
        <v>Peterborough Victoria Northumberland and Clarington Catholic DSB</v>
      </c>
    </row>
    <row r="53" spans="1:4">
      <c r="A53">
        <f t="shared" si="0"/>
        <v>4</v>
      </c>
      <c r="B53" s="108">
        <v>41</v>
      </c>
      <c r="C53" s="109" t="s">
        <v>184</v>
      </c>
      <c r="D53" t="str">
        <f>INDEX('Funding Tables'!P:P,MATCH('Board Ventilation Strate-PY'!B53,'Funding Tables'!B:B,0))</f>
        <v>Peterborough Victoria Northumberland and Clarington Catholic DSB</v>
      </c>
    </row>
    <row r="54" spans="1:4">
      <c r="A54">
        <f t="shared" si="0"/>
        <v>1</v>
      </c>
      <c r="B54" s="108" t="s">
        <v>185</v>
      </c>
      <c r="C54" s="109" t="s">
        <v>186</v>
      </c>
      <c r="D54" t="str">
        <f>INDEX('Funding Tables'!P:P,MATCH('Board Ventilation Strate-PY'!B54,'Funding Tables'!B:B,0))</f>
        <v>Superior North Catholic District School Board</v>
      </c>
    </row>
    <row r="55" spans="1:4">
      <c r="A55">
        <f t="shared" si="0"/>
        <v>2</v>
      </c>
      <c r="B55" s="108" t="s">
        <v>185</v>
      </c>
      <c r="C55" s="109" t="s">
        <v>187</v>
      </c>
      <c r="D55" t="str">
        <f>INDEX('Funding Tables'!P:P,MATCH('Board Ventilation Strate-PY'!B55,'Funding Tables'!B:B,0))</f>
        <v>Superior North Catholic District School Board</v>
      </c>
    </row>
    <row r="56" spans="1:4">
      <c r="A56">
        <f t="shared" si="0"/>
        <v>3</v>
      </c>
      <c r="B56" s="108" t="s">
        <v>185</v>
      </c>
      <c r="C56" s="109" t="s">
        <v>188</v>
      </c>
      <c r="D56" t="str">
        <f>INDEX('Funding Tables'!P:P,MATCH('Board Ventilation Strate-PY'!B56,'Funding Tables'!B:B,0))</f>
        <v>Superior North Catholic District School Board</v>
      </c>
    </row>
    <row r="57" spans="1:4">
      <c r="A57">
        <f t="shared" si="0"/>
        <v>4</v>
      </c>
      <c r="B57" s="108" t="s">
        <v>185</v>
      </c>
      <c r="C57" s="109" t="s">
        <v>189</v>
      </c>
      <c r="D57" t="str">
        <f>INDEX('Funding Tables'!P:P,MATCH('Board Ventilation Strate-PY'!B57,'Funding Tables'!B:B,0))</f>
        <v>Superior North Catholic District School Board</v>
      </c>
    </row>
    <row r="58" spans="1:4" ht="30">
      <c r="A58">
        <f t="shared" si="0"/>
        <v>1</v>
      </c>
      <c r="B58" s="108">
        <v>61</v>
      </c>
      <c r="C58" s="109" t="s">
        <v>190</v>
      </c>
      <c r="D58" t="str">
        <f>INDEX('Funding Tables'!P:P,MATCH('Board Ventilation Strate-PY'!B58,'Funding Tables'!B:B,0))</f>
        <v>Conseil scolaire de district catholique du Nouvel-Ontario</v>
      </c>
    </row>
    <row r="59" spans="1:4" ht="30">
      <c r="A59">
        <f t="shared" si="0"/>
        <v>2</v>
      </c>
      <c r="B59" s="108">
        <v>61</v>
      </c>
      <c r="C59" s="109" t="s">
        <v>191</v>
      </c>
      <c r="D59" t="str">
        <f>INDEX('Funding Tables'!P:P,MATCH('Board Ventilation Strate-PY'!B59,'Funding Tables'!B:B,0))</f>
        <v>Conseil scolaire de district catholique du Nouvel-Ontario</v>
      </c>
    </row>
    <row r="60" spans="1:4">
      <c r="A60">
        <f t="shared" si="0"/>
        <v>3</v>
      </c>
      <c r="B60" s="108">
        <v>61</v>
      </c>
      <c r="C60" s="109" t="s">
        <v>192</v>
      </c>
      <c r="D60" t="str">
        <f>INDEX('Funding Tables'!P:P,MATCH('Board Ventilation Strate-PY'!B60,'Funding Tables'!B:B,0))</f>
        <v>Conseil scolaire de district catholique du Nouvel-Ontario</v>
      </c>
    </row>
    <row r="61" spans="1:4">
      <c r="A61">
        <f t="shared" si="0"/>
        <v>4</v>
      </c>
      <c r="B61" s="108">
        <v>61</v>
      </c>
      <c r="C61" s="109" t="s">
        <v>193</v>
      </c>
      <c r="D61" t="str">
        <f>INDEX('Funding Tables'!P:P,MATCH('Board Ventilation Strate-PY'!B61,'Funding Tables'!B:B,0))</f>
        <v>Conseil scolaire de district catholique du Nouvel-Ontario</v>
      </c>
    </row>
    <row r="62" spans="1:4" ht="30">
      <c r="A62">
        <f t="shared" si="0"/>
        <v>1</v>
      </c>
      <c r="B62" s="108" t="s">
        <v>194</v>
      </c>
      <c r="C62" s="109" t="s">
        <v>195</v>
      </c>
      <c r="D62" t="str">
        <f>INDEX('Funding Tables'!P:P,MATCH('Board Ventilation Strate-PY'!B62,'Funding Tables'!B:B,0))</f>
        <v>Thunder Bay Catholic District School Board</v>
      </c>
    </row>
    <row r="63" spans="1:4" ht="30">
      <c r="A63">
        <f t="shared" si="0"/>
        <v>2</v>
      </c>
      <c r="B63" s="108" t="s">
        <v>194</v>
      </c>
      <c r="C63" s="109" t="s">
        <v>196</v>
      </c>
      <c r="D63" t="str">
        <f>INDEX('Funding Tables'!P:P,MATCH('Board Ventilation Strate-PY'!B63,'Funding Tables'!B:B,0))</f>
        <v>Thunder Bay Catholic District School Board</v>
      </c>
    </row>
    <row r="64" spans="1:4">
      <c r="A64">
        <f t="shared" si="0"/>
        <v>3</v>
      </c>
      <c r="B64" s="108" t="s">
        <v>194</v>
      </c>
      <c r="C64" s="109" t="s">
        <v>197</v>
      </c>
      <c r="D64" t="str">
        <f>INDEX('Funding Tables'!P:P,MATCH('Board Ventilation Strate-PY'!B64,'Funding Tables'!B:B,0))</f>
        <v>Thunder Bay Catholic District School Board</v>
      </c>
    </row>
    <row r="65" spans="1:4">
      <c r="A65">
        <f t="shared" si="0"/>
        <v>4</v>
      </c>
      <c r="B65" s="108" t="s">
        <v>194</v>
      </c>
      <c r="C65" s="109" t="s">
        <v>198</v>
      </c>
      <c r="D65" t="str">
        <f>INDEX('Funding Tables'!P:P,MATCH('Board Ventilation Strate-PY'!B65,'Funding Tables'!B:B,0))</f>
        <v>Thunder Bay Catholic District School Board</v>
      </c>
    </row>
    <row r="66" spans="1:4" ht="30">
      <c r="A66">
        <f t="shared" si="0"/>
        <v>1</v>
      </c>
      <c r="B66" s="108">
        <v>21</v>
      </c>
      <c r="C66" s="109" t="s">
        <v>199</v>
      </c>
      <c r="D66" t="str">
        <f>INDEX('Funding Tables'!P:P,MATCH('Board Ventilation Strate-PY'!B66,'Funding Tables'!B:B,0))</f>
        <v>Hamilton-Wentworth District School Board</v>
      </c>
    </row>
    <row r="67" spans="1:4" ht="30">
      <c r="A67">
        <f t="shared" si="0"/>
        <v>2</v>
      </c>
      <c r="B67" s="108">
        <v>21</v>
      </c>
      <c r="C67" s="109" t="s">
        <v>200</v>
      </c>
      <c r="D67" t="str">
        <f>INDEX('Funding Tables'!P:P,MATCH('Board Ventilation Strate-PY'!B67,'Funding Tables'!B:B,0))</f>
        <v>Hamilton-Wentworth District School Board</v>
      </c>
    </row>
    <row r="68" spans="1:4">
      <c r="A68">
        <f t="shared" ref="A68:A131" si="1">IF(B68=B67,A67+1,1)</f>
        <v>3</v>
      </c>
      <c r="B68" s="108">
        <v>21</v>
      </c>
      <c r="C68" s="109" t="s">
        <v>201</v>
      </c>
      <c r="D68" t="str">
        <f>INDEX('Funding Tables'!P:P,MATCH('Board Ventilation Strate-PY'!B68,'Funding Tables'!B:B,0))</f>
        <v>Hamilton-Wentworth District School Board</v>
      </c>
    </row>
    <row r="69" spans="1:4" ht="30">
      <c r="A69">
        <f t="shared" si="1"/>
        <v>4</v>
      </c>
      <c r="B69" s="108">
        <v>21</v>
      </c>
      <c r="C69" s="109" t="s">
        <v>202</v>
      </c>
      <c r="D69" t="str">
        <f>INDEX('Funding Tables'!P:P,MATCH('Board Ventilation Strate-PY'!B69,'Funding Tables'!B:B,0))</f>
        <v>Hamilton-Wentworth District School Board</v>
      </c>
    </row>
    <row r="70" spans="1:4" ht="30">
      <c r="A70">
        <f t="shared" si="1"/>
        <v>1</v>
      </c>
      <c r="B70" s="108">
        <v>63</v>
      </c>
      <c r="C70" s="109" t="s">
        <v>203</v>
      </c>
      <c r="D70" t="str">
        <f>INDEX('Funding Tables'!P:P,MATCH('Board Ventilation Strate-PY'!B70,'Funding Tables'!B:B,0))</f>
        <v>Conseil scolaire catholique Providence</v>
      </c>
    </row>
    <row r="71" spans="1:4">
      <c r="A71">
        <f t="shared" si="1"/>
        <v>2</v>
      </c>
      <c r="B71" s="108">
        <v>63</v>
      </c>
      <c r="C71" s="109" t="s">
        <v>204</v>
      </c>
      <c r="D71" t="str">
        <f>INDEX('Funding Tables'!P:P,MATCH('Board Ventilation Strate-PY'!B71,'Funding Tables'!B:B,0))</f>
        <v>Conseil scolaire catholique Providence</v>
      </c>
    </row>
    <row r="72" spans="1:4">
      <c r="A72">
        <f t="shared" si="1"/>
        <v>3</v>
      </c>
      <c r="B72" s="108">
        <v>63</v>
      </c>
      <c r="C72" s="109" t="s">
        <v>205</v>
      </c>
      <c r="D72" t="str">
        <f>INDEX('Funding Tables'!P:P,MATCH('Board Ventilation Strate-PY'!B72,'Funding Tables'!B:B,0))</f>
        <v>Conseil scolaire catholique Providence</v>
      </c>
    </row>
    <row r="73" spans="1:4">
      <c r="A73">
        <f t="shared" si="1"/>
        <v>4</v>
      </c>
      <c r="B73" s="108">
        <v>63</v>
      </c>
      <c r="C73" s="109" t="s">
        <v>206</v>
      </c>
      <c r="D73" t="str">
        <f>INDEX('Funding Tables'!P:P,MATCH('Board Ventilation Strate-PY'!B73,'Funding Tables'!B:B,0))</f>
        <v>Conseil scolaire catholique Providence</v>
      </c>
    </row>
    <row r="74" spans="1:4">
      <c r="A74">
        <f t="shared" si="1"/>
        <v>1</v>
      </c>
      <c r="B74" s="108">
        <v>16</v>
      </c>
      <c r="C74" s="109" t="s">
        <v>207</v>
      </c>
      <c r="D74" t="str">
        <f>INDEX('Funding Tables'!P:P,MATCH('Board Ventilation Strate-PY'!B74,'Funding Tables'!B:B,0))</f>
        <v>York Region District School Board</v>
      </c>
    </row>
    <row r="75" spans="1:4">
      <c r="A75">
        <f t="shared" si="1"/>
        <v>2</v>
      </c>
      <c r="B75" s="108">
        <v>16</v>
      </c>
      <c r="C75" s="109" t="s">
        <v>208</v>
      </c>
      <c r="D75" t="str">
        <f>INDEX('Funding Tables'!P:P,MATCH('Board Ventilation Strate-PY'!B75,'Funding Tables'!B:B,0))</f>
        <v>York Region District School Board</v>
      </c>
    </row>
    <row r="76" spans="1:4">
      <c r="A76">
        <f t="shared" si="1"/>
        <v>3</v>
      </c>
      <c r="B76" s="108">
        <v>16</v>
      </c>
      <c r="C76" s="109" t="s">
        <v>209</v>
      </c>
      <c r="D76" t="str">
        <f>INDEX('Funding Tables'!P:P,MATCH('Board Ventilation Strate-PY'!B76,'Funding Tables'!B:B,0))</f>
        <v>York Region District School Board</v>
      </c>
    </row>
    <row r="77" spans="1:4" ht="30">
      <c r="A77">
        <f t="shared" si="1"/>
        <v>4</v>
      </c>
      <c r="B77" s="108">
        <v>16</v>
      </c>
      <c r="C77" s="109" t="s">
        <v>210</v>
      </c>
      <c r="D77" t="str">
        <f>INDEX('Funding Tables'!P:P,MATCH('Board Ventilation Strate-PY'!B77,'Funding Tables'!B:B,0))</f>
        <v>York Region District School Board</v>
      </c>
    </row>
    <row r="78" spans="1:4" ht="30">
      <c r="A78">
        <f t="shared" si="1"/>
        <v>1</v>
      </c>
      <c r="B78" s="108">
        <v>38</v>
      </c>
      <c r="C78" s="109" t="s">
        <v>211</v>
      </c>
      <c r="D78" t="str">
        <f>INDEX('Funding Tables'!P:P,MATCH('Board Ventilation Strate-PY'!B78,'Funding Tables'!B:B,0))</f>
        <v>London District Catholic School Board</v>
      </c>
    </row>
    <row r="79" spans="1:4" ht="30">
      <c r="A79">
        <f t="shared" si="1"/>
        <v>2</v>
      </c>
      <c r="B79" s="108">
        <v>38</v>
      </c>
      <c r="C79" s="109" t="s">
        <v>212</v>
      </c>
      <c r="D79" t="str">
        <f>INDEX('Funding Tables'!P:P,MATCH('Board Ventilation Strate-PY'!B79,'Funding Tables'!B:B,0))</f>
        <v>London District Catholic School Board</v>
      </c>
    </row>
    <row r="80" spans="1:4" ht="30">
      <c r="A80">
        <f t="shared" si="1"/>
        <v>3</v>
      </c>
      <c r="B80" s="108">
        <v>38</v>
      </c>
      <c r="C80" s="109" t="s">
        <v>213</v>
      </c>
      <c r="D80" t="str">
        <f>INDEX('Funding Tables'!P:P,MATCH('Board Ventilation Strate-PY'!B80,'Funding Tables'!B:B,0))</f>
        <v>London District Catholic School Board</v>
      </c>
    </row>
    <row r="81" spans="1:4" ht="30">
      <c r="A81">
        <f t="shared" si="1"/>
        <v>4</v>
      </c>
      <c r="B81" s="108">
        <v>38</v>
      </c>
      <c r="C81" s="109" t="s">
        <v>214</v>
      </c>
      <c r="D81" t="str">
        <f>INDEX('Funding Tables'!P:P,MATCH('Board Ventilation Strate-PY'!B81,'Funding Tables'!B:B,0))</f>
        <v>London District Catholic School Board</v>
      </c>
    </row>
    <row r="82" spans="1:4" ht="30">
      <c r="A82">
        <f t="shared" si="1"/>
        <v>1</v>
      </c>
      <c r="B82" s="108">
        <v>14</v>
      </c>
      <c r="C82" s="109" t="s">
        <v>215</v>
      </c>
      <c r="D82" t="str">
        <f>INDEX('Funding Tables'!P:P,MATCH('Board Ventilation Strate-PY'!B82,'Funding Tables'!B:B,0))</f>
        <v>Kawartha Pine Ridge District School Board</v>
      </c>
    </row>
    <row r="83" spans="1:4">
      <c r="A83">
        <f t="shared" si="1"/>
        <v>2</v>
      </c>
      <c r="B83" s="108">
        <v>14</v>
      </c>
      <c r="C83" s="109" t="s">
        <v>216</v>
      </c>
      <c r="D83" t="str">
        <f>INDEX('Funding Tables'!P:P,MATCH('Board Ventilation Strate-PY'!B83,'Funding Tables'!B:B,0))</f>
        <v>Kawartha Pine Ridge District School Board</v>
      </c>
    </row>
    <row r="84" spans="1:4" ht="30">
      <c r="A84">
        <f t="shared" si="1"/>
        <v>3</v>
      </c>
      <c r="B84" s="108">
        <v>14</v>
      </c>
      <c r="C84" s="109" t="s">
        <v>217</v>
      </c>
      <c r="D84" t="str">
        <f>INDEX('Funding Tables'!P:P,MATCH('Board Ventilation Strate-PY'!B84,'Funding Tables'!B:B,0))</f>
        <v>Kawartha Pine Ridge District School Board</v>
      </c>
    </row>
    <row r="85" spans="1:4">
      <c r="A85">
        <f t="shared" si="1"/>
        <v>4</v>
      </c>
      <c r="B85" s="108">
        <v>14</v>
      </c>
      <c r="C85" s="109" t="s">
        <v>218</v>
      </c>
      <c r="D85" t="str">
        <f>INDEX('Funding Tables'!P:P,MATCH('Board Ventilation Strate-PY'!B85,'Funding Tables'!B:B,0))</f>
        <v>Kawartha Pine Ridge District School Board</v>
      </c>
    </row>
    <row r="86" spans="1:4">
      <c r="A86">
        <f t="shared" si="1"/>
        <v>1</v>
      </c>
      <c r="B86" s="108">
        <v>9</v>
      </c>
      <c r="C86" s="109" t="s">
        <v>219</v>
      </c>
      <c r="D86" t="str">
        <f>INDEX('Funding Tables'!P:P,MATCH('Board Ventilation Strate-PY'!B86,'Funding Tables'!B:B,0))</f>
        <v>Greater Essex County District School Board</v>
      </c>
    </row>
    <row r="87" spans="1:4" ht="30">
      <c r="A87">
        <f t="shared" si="1"/>
        <v>2</v>
      </c>
      <c r="B87" s="108">
        <v>9</v>
      </c>
      <c r="C87" s="109" t="s">
        <v>220</v>
      </c>
      <c r="D87" t="str">
        <f>INDEX('Funding Tables'!P:P,MATCH('Board Ventilation Strate-PY'!B87,'Funding Tables'!B:B,0))</f>
        <v>Greater Essex County District School Board</v>
      </c>
    </row>
    <row r="88" spans="1:4">
      <c r="A88">
        <f t="shared" si="1"/>
        <v>3</v>
      </c>
      <c r="B88" s="108">
        <v>9</v>
      </c>
      <c r="C88" s="109" t="s">
        <v>221</v>
      </c>
      <c r="D88" t="str">
        <f>INDEX('Funding Tables'!P:P,MATCH('Board Ventilation Strate-PY'!B88,'Funding Tables'!B:B,0))</f>
        <v>Greater Essex County District School Board</v>
      </c>
    </row>
    <row r="89" spans="1:4" ht="30">
      <c r="A89">
        <f t="shared" si="1"/>
        <v>4</v>
      </c>
      <c r="B89" s="108">
        <v>9</v>
      </c>
      <c r="C89" s="109" t="s">
        <v>222</v>
      </c>
      <c r="D89" t="str">
        <f>INDEX('Funding Tables'!P:P,MATCH('Board Ventilation Strate-PY'!B89,'Funding Tables'!B:B,0))</f>
        <v>Greater Essex County District School Board</v>
      </c>
    </row>
    <row r="90" spans="1:4">
      <c r="A90">
        <f t="shared" si="1"/>
        <v>1</v>
      </c>
      <c r="B90" s="108" t="s">
        <v>223</v>
      </c>
      <c r="C90" s="109" t="s">
        <v>224</v>
      </c>
      <c r="D90" t="str">
        <f>INDEX('Funding Tables'!P:P,MATCH('Board Ventilation Strate-PY'!B90,'Funding Tables'!B:B,0))</f>
        <v>Conseil scolaire de district catholique  des Grandes Rivières</v>
      </c>
    </row>
    <row r="91" spans="1:4">
      <c r="A91">
        <f t="shared" si="1"/>
        <v>2</v>
      </c>
      <c r="B91" s="108" t="s">
        <v>223</v>
      </c>
      <c r="C91" s="109" t="s">
        <v>225</v>
      </c>
      <c r="D91" t="str">
        <f>INDEX('Funding Tables'!P:P,MATCH('Board Ventilation Strate-PY'!B91,'Funding Tables'!B:B,0))</f>
        <v>Conseil scolaire de district catholique  des Grandes Rivières</v>
      </c>
    </row>
    <row r="92" spans="1:4">
      <c r="A92">
        <f t="shared" si="1"/>
        <v>3</v>
      </c>
      <c r="B92" s="108" t="s">
        <v>223</v>
      </c>
      <c r="C92" s="109" t="s">
        <v>226</v>
      </c>
      <c r="D92" t="str">
        <f>INDEX('Funding Tables'!P:P,MATCH('Board Ventilation Strate-PY'!B92,'Funding Tables'!B:B,0))</f>
        <v>Conseil scolaire de district catholique  des Grandes Rivières</v>
      </c>
    </row>
    <row r="93" spans="1:4">
      <c r="A93">
        <f t="shared" si="1"/>
        <v>4</v>
      </c>
      <c r="B93" s="108" t="s">
        <v>223</v>
      </c>
      <c r="C93" s="109" t="s">
        <v>227</v>
      </c>
      <c r="D93" t="str">
        <f>INDEX('Funding Tables'!P:P,MATCH('Board Ventilation Strate-PY'!B93,'Funding Tables'!B:B,0))</f>
        <v>Conseil scolaire de district catholique  des Grandes Rivières</v>
      </c>
    </row>
    <row r="94" spans="1:4" ht="30">
      <c r="A94">
        <f t="shared" si="1"/>
        <v>1</v>
      </c>
      <c r="B94" s="108" t="s">
        <v>228</v>
      </c>
      <c r="C94" s="109" t="s">
        <v>229</v>
      </c>
      <c r="D94" t="str">
        <f>INDEX('Funding Tables'!P:P,MATCH('Board Ventilation Strate-PY'!B94,'Funding Tables'!B:B,0))</f>
        <v>Conseil scolaire de district catholique Franco-Nord</v>
      </c>
    </row>
    <row r="95" spans="1:4" ht="30">
      <c r="A95">
        <f t="shared" si="1"/>
        <v>2</v>
      </c>
      <c r="B95" s="108" t="s">
        <v>228</v>
      </c>
      <c r="C95" s="109" t="s">
        <v>230</v>
      </c>
      <c r="D95" t="str">
        <f>INDEX('Funding Tables'!P:P,MATCH('Board Ventilation Strate-PY'!B95,'Funding Tables'!B:B,0))</f>
        <v>Conseil scolaire de district catholique Franco-Nord</v>
      </c>
    </row>
    <row r="96" spans="1:4" ht="30">
      <c r="A96">
        <f t="shared" si="1"/>
        <v>3</v>
      </c>
      <c r="B96" s="108" t="s">
        <v>228</v>
      </c>
      <c r="C96" s="109" t="s">
        <v>231</v>
      </c>
      <c r="D96" t="str">
        <f>INDEX('Funding Tables'!P:P,MATCH('Board Ventilation Strate-PY'!B96,'Funding Tables'!B:B,0))</f>
        <v>Conseil scolaire de district catholique Franco-Nord</v>
      </c>
    </row>
    <row r="97" spans="1:4">
      <c r="A97">
        <f t="shared" si="1"/>
        <v>4</v>
      </c>
      <c r="B97" s="108" t="s">
        <v>228</v>
      </c>
      <c r="C97" s="109" t="s">
        <v>232</v>
      </c>
      <c r="D97" t="str">
        <f>INDEX('Funding Tables'!P:P,MATCH('Board Ventilation Strate-PY'!B97,'Funding Tables'!B:B,0))</f>
        <v>Conseil scolaire de district catholique Franco-Nord</v>
      </c>
    </row>
    <row r="98" spans="1:4" ht="47.25">
      <c r="A98">
        <f t="shared" si="1"/>
        <v>1</v>
      </c>
      <c r="B98" s="108">
        <v>29</v>
      </c>
      <c r="C98" s="113" t="s">
        <v>233</v>
      </c>
      <c r="D98" t="str">
        <f>INDEX('Funding Tables'!P:P,MATCH('Board Ventilation Strate-PY'!B98,'Funding Tables'!B:B,0))</f>
        <v>Hastings and Prince Edward District School Board</v>
      </c>
    </row>
    <row r="99" spans="1:4" ht="31.5">
      <c r="A99">
        <f t="shared" si="1"/>
        <v>2</v>
      </c>
      <c r="B99" s="108">
        <v>29</v>
      </c>
      <c r="C99" s="114" t="s">
        <v>234</v>
      </c>
      <c r="D99" t="str">
        <f>INDEX('Funding Tables'!P:P,MATCH('Board Ventilation Strate-PY'!B99,'Funding Tables'!B:B,0))</f>
        <v>Hastings and Prince Edward District School Board</v>
      </c>
    </row>
    <row r="100" spans="1:4" ht="31.5">
      <c r="A100">
        <f t="shared" si="1"/>
        <v>3</v>
      </c>
      <c r="B100" s="108">
        <v>29</v>
      </c>
      <c r="C100" s="114" t="s">
        <v>235</v>
      </c>
      <c r="D100" t="str">
        <f>INDEX('Funding Tables'!P:P,MATCH('Board Ventilation Strate-PY'!B100,'Funding Tables'!B:B,0))</f>
        <v>Hastings and Prince Edward District School Board</v>
      </c>
    </row>
    <row r="101" spans="1:4" ht="31.5">
      <c r="A101">
        <f t="shared" si="1"/>
        <v>4</v>
      </c>
      <c r="B101" s="108">
        <v>29</v>
      </c>
      <c r="C101" s="114" t="s">
        <v>236</v>
      </c>
      <c r="D101" t="str">
        <f>INDEX('Funding Tables'!P:P,MATCH('Board Ventilation Strate-PY'!B101,'Funding Tables'!B:B,0))</f>
        <v>Hastings and Prince Edward District School Board</v>
      </c>
    </row>
    <row r="102" spans="1:4">
      <c r="A102">
        <f t="shared" si="1"/>
        <v>1</v>
      </c>
      <c r="B102" s="108">
        <v>28</v>
      </c>
      <c r="C102" s="109" t="s">
        <v>237</v>
      </c>
      <c r="D102" t="str">
        <f>INDEX('Funding Tables'!P:P,MATCH('Board Ventilation Strate-PY'!B102,'Funding Tables'!B:B,0))</f>
        <v>Renfrew County District School Board</v>
      </c>
    </row>
    <row r="103" spans="1:4">
      <c r="A103">
        <f t="shared" si="1"/>
        <v>2</v>
      </c>
      <c r="B103" s="108">
        <v>28</v>
      </c>
      <c r="C103" s="109" t="s">
        <v>238</v>
      </c>
      <c r="D103" t="str">
        <f>INDEX('Funding Tables'!P:P,MATCH('Board Ventilation Strate-PY'!B103,'Funding Tables'!B:B,0))</f>
        <v>Renfrew County District School Board</v>
      </c>
    </row>
    <row r="104" spans="1:4">
      <c r="A104">
        <f t="shared" si="1"/>
        <v>3</v>
      </c>
      <c r="B104" s="108">
        <v>28</v>
      </c>
      <c r="C104" s="109" t="s">
        <v>239</v>
      </c>
      <c r="D104" t="str">
        <f>INDEX('Funding Tables'!P:P,MATCH('Board Ventilation Strate-PY'!B104,'Funding Tables'!B:B,0))</f>
        <v>Renfrew County District School Board</v>
      </c>
    </row>
    <row r="105" spans="1:4">
      <c r="A105">
        <f t="shared" si="1"/>
        <v>4</v>
      </c>
      <c r="B105" s="108">
        <v>28</v>
      </c>
      <c r="C105" s="109" t="s">
        <v>240</v>
      </c>
      <c r="D105" t="str">
        <f>INDEX('Funding Tables'!P:P,MATCH('Board Ventilation Strate-PY'!B105,'Funding Tables'!B:B,0))</f>
        <v>Renfrew County District School Board</v>
      </c>
    </row>
    <row r="106" spans="1:4">
      <c r="A106">
        <f t="shared" si="1"/>
        <v>1</v>
      </c>
      <c r="B106" s="108">
        <v>23</v>
      </c>
      <c r="C106" s="109" t="s">
        <v>241</v>
      </c>
      <c r="D106" t="str">
        <f>INDEX('Funding Tables'!P:P,MATCH('Board Ventilation Strate-PY'!B106,'Funding Tables'!B:B,0))</f>
        <v>Grand Erie District School Board</v>
      </c>
    </row>
    <row r="107" spans="1:4">
      <c r="A107">
        <f t="shared" si="1"/>
        <v>2</v>
      </c>
      <c r="B107" s="108">
        <v>23</v>
      </c>
      <c r="C107" s="109" t="s">
        <v>242</v>
      </c>
      <c r="D107" t="str">
        <f>INDEX('Funding Tables'!P:P,MATCH('Board Ventilation Strate-PY'!B107,'Funding Tables'!B:B,0))</f>
        <v>Grand Erie District School Board</v>
      </c>
    </row>
    <row r="108" spans="1:4">
      <c r="A108">
        <f t="shared" si="1"/>
        <v>3</v>
      </c>
      <c r="B108" s="108">
        <v>23</v>
      </c>
      <c r="C108" s="109" t="s">
        <v>243</v>
      </c>
      <c r="D108" t="str">
        <f>INDEX('Funding Tables'!P:P,MATCH('Board Ventilation Strate-PY'!B108,'Funding Tables'!B:B,0))</f>
        <v>Grand Erie District School Board</v>
      </c>
    </row>
    <row r="109" spans="1:4">
      <c r="A109">
        <f t="shared" si="1"/>
        <v>4</v>
      </c>
      <c r="B109" s="108">
        <v>23</v>
      </c>
      <c r="C109" s="109" t="s">
        <v>244</v>
      </c>
      <c r="D109" t="str">
        <f>INDEX('Funding Tables'!P:P,MATCH('Board Ventilation Strate-PY'!B109,'Funding Tables'!B:B,0))</f>
        <v>Grand Erie District School Board</v>
      </c>
    </row>
    <row r="110" spans="1:4" ht="45.75">
      <c r="A110">
        <f t="shared" si="1"/>
        <v>1</v>
      </c>
      <c r="B110" s="108">
        <v>25</v>
      </c>
      <c r="C110" s="115" t="s">
        <v>245</v>
      </c>
      <c r="D110" t="str">
        <f>INDEX('Funding Tables'!P:P,MATCH('Board Ventilation Strate-PY'!B110,'Funding Tables'!B:B,0))</f>
        <v>Ottawa-Carleton District School Board</v>
      </c>
    </row>
    <row r="111" spans="1:4" ht="30">
      <c r="A111">
        <f t="shared" si="1"/>
        <v>2</v>
      </c>
      <c r="B111" s="108">
        <v>25</v>
      </c>
      <c r="C111" s="109" t="s">
        <v>246</v>
      </c>
      <c r="D111" t="str">
        <f>INDEX('Funding Tables'!P:P,MATCH('Board Ventilation Strate-PY'!B111,'Funding Tables'!B:B,0))</f>
        <v>Ottawa-Carleton District School Board</v>
      </c>
    </row>
    <row r="112" spans="1:4" ht="30">
      <c r="A112">
        <f t="shared" si="1"/>
        <v>3</v>
      </c>
      <c r="B112" s="108">
        <v>25</v>
      </c>
      <c r="C112" s="109" t="s">
        <v>247</v>
      </c>
      <c r="D112" t="str">
        <f>INDEX('Funding Tables'!P:P,MATCH('Board Ventilation Strate-PY'!B112,'Funding Tables'!B:B,0))</f>
        <v>Ottawa-Carleton District School Board</v>
      </c>
    </row>
    <row r="113" spans="1:4" ht="45">
      <c r="A113">
        <f t="shared" si="1"/>
        <v>4</v>
      </c>
      <c r="B113" s="108">
        <v>25</v>
      </c>
      <c r="C113" s="109" t="s">
        <v>248</v>
      </c>
      <c r="D113" t="str">
        <f>INDEX('Funding Tables'!P:P,MATCH('Board Ventilation Strate-PY'!B113,'Funding Tables'!B:B,0))</f>
        <v>Ottawa-Carleton District School Board</v>
      </c>
    </row>
    <row r="114" spans="1:4">
      <c r="A114">
        <f t="shared" si="1"/>
        <v>1</v>
      </c>
      <c r="B114" s="108">
        <v>39</v>
      </c>
      <c r="C114" s="109" t="s">
        <v>249</v>
      </c>
      <c r="D114" t="str">
        <f>INDEX('Funding Tables'!P:P,MATCH('Board Ventilation Strate-PY'!B114,'Funding Tables'!B:B,0))</f>
        <v>St. Clair Catholic District School Board</v>
      </c>
    </row>
    <row r="115" spans="1:4">
      <c r="A115">
        <f t="shared" si="1"/>
        <v>2</v>
      </c>
      <c r="B115" s="108">
        <v>39</v>
      </c>
      <c r="C115" s="109" t="s">
        <v>250</v>
      </c>
      <c r="D115" t="str">
        <f>INDEX('Funding Tables'!P:P,MATCH('Board Ventilation Strate-PY'!B115,'Funding Tables'!B:B,0))</f>
        <v>St. Clair Catholic District School Board</v>
      </c>
    </row>
    <row r="116" spans="1:4">
      <c r="A116">
        <f t="shared" si="1"/>
        <v>3</v>
      </c>
      <c r="B116" s="108">
        <v>39</v>
      </c>
      <c r="C116" s="109" t="s">
        <v>251</v>
      </c>
      <c r="D116" t="str">
        <f>INDEX('Funding Tables'!P:P,MATCH('Board Ventilation Strate-PY'!B116,'Funding Tables'!B:B,0))</f>
        <v>St. Clair Catholic District School Board</v>
      </c>
    </row>
    <row r="117" spans="1:4">
      <c r="A117">
        <f t="shared" si="1"/>
        <v>4</v>
      </c>
      <c r="B117" s="108">
        <v>39</v>
      </c>
      <c r="C117" s="109" t="s">
        <v>252</v>
      </c>
      <c r="D117" t="str">
        <f>INDEX('Funding Tables'!P:P,MATCH('Board Ventilation Strate-PY'!B117,'Funding Tables'!B:B,0))</f>
        <v>St. Clair Catholic District School Board</v>
      </c>
    </row>
    <row r="118" spans="1:4">
      <c r="A118">
        <f t="shared" si="1"/>
        <v>1</v>
      </c>
      <c r="B118" s="108">
        <v>27</v>
      </c>
      <c r="C118" s="109" t="s">
        <v>253</v>
      </c>
      <c r="D118" t="str">
        <f>INDEX('Funding Tables'!P:P,MATCH('Board Ventilation Strate-PY'!B118,'Funding Tables'!B:B,0))</f>
        <v>Limestone District School Board</v>
      </c>
    </row>
    <row r="119" spans="1:4" ht="30">
      <c r="A119">
        <f t="shared" si="1"/>
        <v>2</v>
      </c>
      <c r="B119" s="108">
        <v>27</v>
      </c>
      <c r="C119" s="109" t="s">
        <v>254</v>
      </c>
      <c r="D119" t="str">
        <f>INDEX('Funding Tables'!P:P,MATCH('Board Ventilation Strate-PY'!B119,'Funding Tables'!B:B,0))</f>
        <v>Limestone District School Board</v>
      </c>
    </row>
    <row r="120" spans="1:4">
      <c r="A120">
        <f t="shared" si="1"/>
        <v>3</v>
      </c>
      <c r="B120" s="108">
        <v>27</v>
      </c>
      <c r="C120" s="109" t="s">
        <v>255</v>
      </c>
      <c r="D120" t="str">
        <f>INDEX('Funding Tables'!P:P,MATCH('Board Ventilation Strate-PY'!B120,'Funding Tables'!B:B,0))</f>
        <v>Limestone District School Board</v>
      </c>
    </row>
    <row r="121" spans="1:4" ht="30">
      <c r="A121">
        <f t="shared" si="1"/>
        <v>4</v>
      </c>
      <c r="B121" s="108">
        <v>27</v>
      </c>
      <c r="C121" s="109" t="s">
        <v>256</v>
      </c>
      <c r="D121" t="str">
        <f>INDEX('Funding Tables'!P:P,MATCH('Board Ventilation Strate-PY'!B121,'Funding Tables'!B:B,0))</f>
        <v>Limestone District School Board</v>
      </c>
    </row>
    <row r="122" spans="1:4" ht="30">
      <c r="A122">
        <f t="shared" si="1"/>
        <v>1</v>
      </c>
      <c r="B122" s="108">
        <v>65</v>
      </c>
      <c r="C122" s="109" t="s">
        <v>257</v>
      </c>
      <c r="D122" t="str">
        <f>INDEX('Funding Tables'!P:P,MATCH('Board Ventilation Strate-PY'!B122,'Funding Tables'!B:B,0))</f>
        <v>Conseil scolaire de district catholique de l'Est ontarien</v>
      </c>
    </row>
    <row r="123" spans="1:4">
      <c r="A123">
        <f t="shared" si="1"/>
        <v>2</v>
      </c>
      <c r="B123" s="108">
        <v>65</v>
      </c>
      <c r="C123" s="109" t="s">
        <v>258</v>
      </c>
      <c r="D123" t="str">
        <f>INDEX('Funding Tables'!P:P,MATCH('Board Ventilation Strate-PY'!B123,'Funding Tables'!B:B,0))</f>
        <v>Conseil scolaire de district catholique de l'Est ontarien</v>
      </c>
    </row>
    <row r="124" spans="1:4" ht="30">
      <c r="A124">
        <f t="shared" si="1"/>
        <v>3</v>
      </c>
      <c r="B124" s="108">
        <v>65</v>
      </c>
      <c r="C124" s="109" t="s">
        <v>259</v>
      </c>
      <c r="D124" t="str">
        <f>INDEX('Funding Tables'!P:P,MATCH('Board Ventilation Strate-PY'!B124,'Funding Tables'!B:B,0))</f>
        <v>Conseil scolaire de district catholique de l'Est ontarien</v>
      </c>
    </row>
    <row r="125" spans="1:4">
      <c r="A125">
        <f t="shared" si="1"/>
        <v>4</v>
      </c>
      <c r="B125" s="108">
        <v>65</v>
      </c>
      <c r="C125" s="109" t="s">
        <v>260</v>
      </c>
      <c r="D125" t="str">
        <f>INDEX('Funding Tables'!P:P,MATCH('Board Ventilation Strate-PY'!B125,'Funding Tables'!B:B,0))</f>
        <v>Conseil scolaire de district catholique de l'Est ontarien</v>
      </c>
    </row>
    <row r="126" spans="1:4" ht="30">
      <c r="A126">
        <f t="shared" si="1"/>
        <v>1</v>
      </c>
      <c r="B126" s="108">
        <v>49</v>
      </c>
      <c r="C126" s="109" t="s">
        <v>261</v>
      </c>
      <c r="D126" t="str">
        <f>INDEX('Funding Tables'!P:P,MATCH('Board Ventilation Strate-PY'!B126,'Funding Tables'!B:B,0))</f>
        <v>Waterloo Catholic District School Board</v>
      </c>
    </row>
    <row r="127" spans="1:4" ht="30">
      <c r="A127">
        <f t="shared" si="1"/>
        <v>2</v>
      </c>
      <c r="B127" s="108">
        <v>49</v>
      </c>
      <c r="C127" s="109" t="s">
        <v>262</v>
      </c>
      <c r="D127" t="str">
        <f>INDEX('Funding Tables'!P:P,MATCH('Board Ventilation Strate-PY'!B127,'Funding Tables'!B:B,0))</f>
        <v>Waterloo Catholic District School Board</v>
      </c>
    </row>
    <row r="128" spans="1:4" ht="30">
      <c r="A128">
        <f t="shared" si="1"/>
        <v>3</v>
      </c>
      <c r="B128" s="108">
        <v>49</v>
      </c>
      <c r="C128" s="109" t="s">
        <v>263</v>
      </c>
      <c r="D128" t="str">
        <f>INDEX('Funding Tables'!P:P,MATCH('Board Ventilation Strate-PY'!B128,'Funding Tables'!B:B,0))</f>
        <v>Waterloo Catholic District School Board</v>
      </c>
    </row>
    <row r="129" spans="1:4" ht="30">
      <c r="A129">
        <f t="shared" si="1"/>
        <v>4</v>
      </c>
      <c r="B129" s="108">
        <v>49</v>
      </c>
      <c r="C129" s="109" t="s">
        <v>264</v>
      </c>
      <c r="D129" t="str">
        <f>INDEX('Funding Tables'!P:P,MATCH('Board Ventilation Strate-PY'!B129,'Funding Tables'!B:B,0))</f>
        <v>Waterloo Catholic District School Board</v>
      </c>
    </row>
    <row r="130" spans="1:4" ht="30">
      <c r="A130">
        <f t="shared" si="1"/>
        <v>1</v>
      </c>
      <c r="B130" s="108">
        <v>1</v>
      </c>
      <c r="C130" s="109" t="s">
        <v>265</v>
      </c>
      <c r="D130" t="str">
        <f>INDEX('Funding Tables'!P:P,MATCH('Board Ventilation Strate-PY'!B130,'Funding Tables'!B:B,0))</f>
        <v>District School Board Ontario North East</v>
      </c>
    </row>
    <row r="131" spans="1:4">
      <c r="A131">
        <f t="shared" si="1"/>
        <v>2</v>
      </c>
      <c r="B131" s="108">
        <v>1</v>
      </c>
      <c r="C131" s="109" t="s">
        <v>266</v>
      </c>
      <c r="D131" t="str">
        <f>INDEX('Funding Tables'!P:P,MATCH('Board Ventilation Strate-PY'!B131,'Funding Tables'!B:B,0))</f>
        <v>District School Board Ontario North East</v>
      </c>
    </row>
    <row r="132" spans="1:4">
      <c r="A132">
        <f t="shared" ref="A132:A195" si="2">IF(B132=B131,A131+1,1)</f>
        <v>3</v>
      </c>
      <c r="B132" s="108">
        <v>1</v>
      </c>
      <c r="C132" s="109" t="s">
        <v>267</v>
      </c>
      <c r="D132" t="str">
        <f>INDEX('Funding Tables'!P:P,MATCH('Board Ventilation Strate-PY'!B132,'Funding Tables'!B:B,0))</f>
        <v>District School Board Ontario North East</v>
      </c>
    </row>
    <row r="133" spans="1:4">
      <c r="A133">
        <f t="shared" si="2"/>
        <v>4</v>
      </c>
      <c r="B133" s="108">
        <v>1</v>
      </c>
      <c r="C133" s="109" t="s">
        <v>268</v>
      </c>
      <c r="D133" t="str">
        <f>INDEX('Funding Tables'!P:P,MATCH('Board Ventilation Strate-PY'!B133,'Funding Tables'!B:B,0))</f>
        <v>District School Board Ontario North East</v>
      </c>
    </row>
    <row r="134" spans="1:4" ht="30">
      <c r="A134">
        <f t="shared" si="2"/>
        <v>1</v>
      </c>
      <c r="B134" s="108">
        <v>3</v>
      </c>
      <c r="C134" s="109" t="s">
        <v>269</v>
      </c>
      <c r="D134" t="str">
        <f>INDEX('Funding Tables'!P:P,MATCH('Board Ventilation Strate-PY'!B134,'Funding Tables'!B:B,0))</f>
        <v>Rainbow District School Board</v>
      </c>
    </row>
    <row r="135" spans="1:4" ht="30">
      <c r="A135">
        <f t="shared" si="2"/>
        <v>2</v>
      </c>
      <c r="B135" s="108">
        <v>3</v>
      </c>
      <c r="C135" s="109" t="s">
        <v>270</v>
      </c>
      <c r="D135" t="str">
        <f>INDEX('Funding Tables'!P:P,MATCH('Board Ventilation Strate-PY'!B135,'Funding Tables'!B:B,0))</f>
        <v>Rainbow District School Board</v>
      </c>
    </row>
    <row r="136" spans="1:4" ht="30">
      <c r="A136">
        <f t="shared" si="2"/>
        <v>3</v>
      </c>
      <c r="B136" s="108">
        <v>3</v>
      </c>
      <c r="C136" s="109" t="s">
        <v>271</v>
      </c>
      <c r="D136" t="str">
        <f>INDEX('Funding Tables'!P:P,MATCH('Board Ventilation Strate-PY'!B136,'Funding Tables'!B:B,0))</f>
        <v>Rainbow District School Board</v>
      </c>
    </row>
    <row r="137" spans="1:4">
      <c r="A137">
        <f t="shared" si="2"/>
        <v>4</v>
      </c>
      <c r="B137" s="108">
        <v>3</v>
      </c>
      <c r="C137" s="109" t="s">
        <v>272</v>
      </c>
      <c r="D137" t="str">
        <f>INDEX('Funding Tables'!P:P,MATCH('Board Ventilation Strate-PY'!B137,'Funding Tables'!B:B,0))</f>
        <v>Rainbow District School Board</v>
      </c>
    </row>
    <row r="138" spans="1:4" ht="30">
      <c r="A138">
        <f t="shared" si="2"/>
        <v>1</v>
      </c>
      <c r="B138" s="108">
        <v>17</v>
      </c>
      <c r="C138" s="109" t="s">
        <v>273</v>
      </c>
      <c r="D138" t="str">
        <f>INDEX('Funding Tables'!P:P,MATCH('Board Ventilation Strate-PY'!B138,'Funding Tables'!B:B,0))</f>
        <v>Simcoe County District School Board</v>
      </c>
    </row>
    <row r="139" spans="1:4" ht="33">
      <c r="A139">
        <f t="shared" si="2"/>
        <v>2</v>
      </c>
      <c r="B139" s="108">
        <v>17</v>
      </c>
      <c r="C139" s="109" t="s">
        <v>274</v>
      </c>
      <c r="D139" t="str">
        <f>INDEX('Funding Tables'!P:P,MATCH('Board Ventilation Strate-PY'!B139,'Funding Tables'!B:B,0))</f>
        <v>Simcoe County District School Board</v>
      </c>
    </row>
    <row r="140" spans="1:4" ht="30">
      <c r="A140">
        <f t="shared" si="2"/>
        <v>3</v>
      </c>
      <c r="B140" s="108">
        <v>17</v>
      </c>
      <c r="C140" s="109" t="s">
        <v>275</v>
      </c>
      <c r="D140" t="str">
        <f>INDEX('Funding Tables'!P:P,MATCH('Board Ventilation Strate-PY'!B140,'Funding Tables'!B:B,0))</f>
        <v>Simcoe County District School Board</v>
      </c>
    </row>
    <row r="141" spans="1:4" ht="30">
      <c r="A141">
        <f t="shared" si="2"/>
        <v>4</v>
      </c>
      <c r="B141" s="108">
        <v>17</v>
      </c>
      <c r="C141" s="109" t="s">
        <v>276</v>
      </c>
      <c r="D141" t="str">
        <f>INDEX('Funding Tables'!P:P,MATCH('Board Ventilation Strate-PY'!B141,'Funding Tables'!B:B,0))</f>
        <v>Simcoe County District School Board</v>
      </c>
    </row>
    <row r="142" spans="1:4">
      <c r="A142">
        <f t="shared" si="2"/>
        <v>1</v>
      </c>
      <c r="B142" s="108">
        <v>50</v>
      </c>
      <c r="C142" s="109" t="s">
        <v>277</v>
      </c>
      <c r="D142" t="str">
        <f>INDEX('Funding Tables'!P:P,MATCH('Board Ventilation Strate-PY'!B142,'Funding Tables'!B:B,0))</f>
        <v>Niagara Catholic District School Board</v>
      </c>
    </row>
    <row r="143" spans="1:4">
      <c r="A143">
        <f t="shared" si="2"/>
        <v>2</v>
      </c>
      <c r="B143" s="108">
        <v>50</v>
      </c>
      <c r="C143" s="109" t="s">
        <v>278</v>
      </c>
      <c r="D143" t="str">
        <f>INDEX('Funding Tables'!P:P,MATCH('Board Ventilation Strate-PY'!B143,'Funding Tables'!B:B,0))</f>
        <v>Niagara Catholic District School Board</v>
      </c>
    </row>
    <row r="144" spans="1:4">
      <c r="A144">
        <f t="shared" si="2"/>
        <v>3</v>
      </c>
      <c r="B144" s="108">
        <v>50</v>
      </c>
      <c r="C144" s="109" t="s">
        <v>279</v>
      </c>
      <c r="D144" t="str">
        <f>INDEX('Funding Tables'!P:P,MATCH('Board Ventilation Strate-PY'!B144,'Funding Tables'!B:B,0))</f>
        <v>Niagara Catholic District School Board</v>
      </c>
    </row>
    <row r="145" spans="1:4">
      <c r="A145">
        <f t="shared" si="2"/>
        <v>4</v>
      </c>
      <c r="B145" s="108">
        <v>50</v>
      </c>
      <c r="C145" s="109" t="s">
        <v>280</v>
      </c>
      <c r="D145" t="str">
        <f>INDEX('Funding Tables'!P:P,MATCH('Board Ventilation Strate-PY'!B145,'Funding Tables'!B:B,0))</f>
        <v>Niagara Catholic District School Board</v>
      </c>
    </row>
    <row r="146" spans="1:4" ht="75">
      <c r="A146">
        <f t="shared" si="2"/>
        <v>1</v>
      </c>
      <c r="B146" s="108">
        <v>44</v>
      </c>
      <c r="C146" s="112" t="s">
        <v>281</v>
      </c>
      <c r="D146" t="str">
        <f>INDEX('Funding Tables'!P:P,MATCH('Board Ventilation Strate-PY'!B146,'Funding Tables'!B:B,0))</f>
        <v>Simcoe Muskoka Catholic District School Board</v>
      </c>
    </row>
    <row r="147" spans="1:4" ht="90">
      <c r="A147">
        <f t="shared" si="2"/>
        <v>2</v>
      </c>
      <c r="B147" s="108">
        <v>44</v>
      </c>
      <c r="C147" s="112" t="s">
        <v>282</v>
      </c>
      <c r="D147" t="str">
        <f>INDEX('Funding Tables'!P:P,MATCH('Board Ventilation Strate-PY'!B147,'Funding Tables'!B:B,0))</f>
        <v>Simcoe Muskoka Catholic District School Board</v>
      </c>
    </row>
    <row r="148" spans="1:4" ht="45">
      <c r="A148">
        <f t="shared" si="2"/>
        <v>3</v>
      </c>
      <c r="B148" s="108">
        <v>44</v>
      </c>
      <c r="C148" s="112" t="s">
        <v>283</v>
      </c>
      <c r="D148" t="str">
        <f>INDEX('Funding Tables'!P:P,MATCH('Board Ventilation Strate-PY'!B148,'Funding Tables'!B:B,0))</f>
        <v>Simcoe Muskoka Catholic District School Board</v>
      </c>
    </row>
    <row r="149" spans="1:4" ht="60">
      <c r="A149">
        <f t="shared" si="2"/>
        <v>4</v>
      </c>
      <c r="B149" s="108">
        <v>44</v>
      </c>
      <c r="C149" s="109" t="s">
        <v>284</v>
      </c>
      <c r="D149" t="str">
        <f>INDEX('Funding Tables'!P:P,MATCH('Board Ventilation Strate-PY'!B149,'Funding Tables'!B:B,0))</f>
        <v>Simcoe Muskoka Catholic District School Board</v>
      </c>
    </row>
    <row r="150" spans="1:4" ht="30">
      <c r="A150">
        <f t="shared" si="2"/>
        <v>1</v>
      </c>
      <c r="B150" s="108">
        <v>13</v>
      </c>
      <c r="C150" s="109" t="s">
        <v>285</v>
      </c>
      <c r="D150" t="str">
        <f>INDEX('Funding Tables'!P:P,MATCH('Board Ventilation Strate-PY'!B150,'Funding Tables'!B:B,0))</f>
        <v>Durham District School Board</v>
      </c>
    </row>
    <row r="151" spans="1:4" ht="30">
      <c r="A151">
        <f t="shared" si="2"/>
        <v>2</v>
      </c>
      <c r="B151" s="108">
        <v>13</v>
      </c>
      <c r="C151" s="109" t="s">
        <v>286</v>
      </c>
      <c r="D151" t="str">
        <f>INDEX('Funding Tables'!P:P,MATCH('Board Ventilation Strate-PY'!B151,'Funding Tables'!B:B,0))</f>
        <v>Durham District School Board</v>
      </c>
    </row>
    <row r="152" spans="1:4" ht="30">
      <c r="A152">
        <f t="shared" si="2"/>
        <v>3</v>
      </c>
      <c r="B152" s="108">
        <v>13</v>
      </c>
      <c r="C152" s="109" t="s">
        <v>287</v>
      </c>
      <c r="D152" t="str">
        <f>INDEX('Funding Tables'!P:P,MATCH('Board Ventilation Strate-PY'!B152,'Funding Tables'!B:B,0))</f>
        <v>Durham District School Board</v>
      </c>
    </row>
    <row r="153" spans="1:4" ht="30">
      <c r="A153">
        <f t="shared" si="2"/>
        <v>4</v>
      </c>
      <c r="B153" s="108">
        <v>13</v>
      </c>
      <c r="C153" s="109" t="s">
        <v>288</v>
      </c>
      <c r="D153" t="str">
        <f>INDEX('Funding Tables'!P:P,MATCH('Board Ventilation Strate-PY'!B153,'Funding Tables'!B:B,0))</f>
        <v>Durham District School Board</v>
      </c>
    </row>
    <row r="154" spans="1:4">
      <c r="A154">
        <f t="shared" si="2"/>
        <v>1</v>
      </c>
      <c r="B154" s="108" t="s">
        <v>289</v>
      </c>
      <c r="C154" s="109" t="s">
        <v>290</v>
      </c>
      <c r="D154" t="str">
        <f>INDEX('Funding Tables'!P:P,MATCH('Board Ventilation Strate-PY'!B154,'Funding Tables'!B:B,0))</f>
        <v>Lakehead District School Board</v>
      </c>
    </row>
    <row r="155" spans="1:4">
      <c r="A155">
        <f t="shared" si="2"/>
        <v>2</v>
      </c>
      <c r="B155" s="108" t="s">
        <v>289</v>
      </c>
      <c r="C155" s="109" t="s">
        <v>291</v>
      </c>
      <c r="D155" t="str">
        <f>INDEX('Funding Tables'!P:P,MATCH('Board Ventilation Strate-PY'!B155,'Funding Tables'!B:B,0))</f>
        <v>Lakehead District School Board</v>
      </c>
    </row>
    <row r="156" spans="1:4">
      <c r="A156">
        <f t="shared" si="2"/>
        <v>3</v>
      </c>
      <c r="B156" s="108" t="s">
        <v>289</v>
      </c>
      <c r="C156" s="109" t="s">
        <v>292</v>
      </c>
      <c r="D156" t="str">
        <f>INDEX('Funding Tables'!P:P,MATCH('Board Ventilation Strate-PY'!B156,'Funding Tables'!B:B,0))</f>
        <v>Lakehead District School Board</v>
      </c>
    </row>
    <row r="157" spans="1:4">
      <c r="A157">
        <f t="shared" si="2"/>
        <v>4</v>
      </c>
      <c r="B157" s="108" t="s">
        <v>289</v>
      </c>
      <c r="C157" s="109" t="s">
        <v>293</v>
      </c>
      <c r="D157" t="str">
        <f>INDEX('Funding Tables'!P:P,MATCH('Board Ventilation Strate-PY'!B157,'Funding Tables'!B:B,0))</f>
        <v>Lakehead District School Board</v>
      </c>
    </row>
    <row r="158" spans="1:4">
      <c r="A158">
        <f t="shared" si="2"/>
        <v>1</v>
      </c>
      <c r="B158" s="108">
        <v>100</v>
      </c>
      <c r="C158" s="109" t="s">
        <v>294</v>
      </c>
      <c r="D158" t="str">
        <f>INDEX('Funding Tables'!P:P,MATCH('Board Ventilation Strate-PY'!B158,'Funding Tables'!B:B,0))</f>
        <v>James Bay Lowlands Secondary School Board</v>
      </c>
    </row>
    <row r="159" spans="1:4">
      <c r="A159">
        <f t="shared" si="2"/>
        <v>2</v>
      </c>
      <c r="B159" s="108">
        <v>100</v>
      </c>
      <c r="C159" s="109" t="s">
        <v>295</v>
      </c>
      <c r="D159" t="str">
        <f>INDEX('Funding Tables'!P:P,MATCH('Board Ventilation Strate-PY'!B159,'Funding Tables'!B:B,0))</f>
        <v>James Bay Lowlands Secondary School Board</v>
      </c>
    </row>
    <row r="160" spans="1:4">
      <c r="A160">
        <f t="shared" si="2"/>
        <v>3</v>
      </c>
      <c r="B160" s="108">
        <v>100</v>
      </c>
      <c r="C160" s="109" t="s">
        <v>296</v>
      </c>
      <c r="D160" t="str">
        <f>INDEX('Funding Tables'!P:P,MATCH('Board Ventilation Strate-PY'!B160,'Funding Tables'!B:B,0))</f>
        <v>James Bay Lowlands Secondary School Board</v>
      </c>
    </row>
    <row r="161" spans="1:4">
      <c r="A161">
        <f t="shared" si="2"/>
        <v>4</v>
      </c>
      <c r="B161" s="108">
        <v>100</v>
      </c>
      <c r="C161" s="109" t="s">
        <v>297</v>
      </c>
      <c r="D161" t="str">
        <f>INDEX('Funding Tables'!P:P,MATCH('Board Ventilation Strate-PY'!B161,'Funding Tables'!B:B,0))</f>
        <v>James Bay Lowlands Secondary School Board</v>
      </c>
    </row>
    <row r="162" spans="1:4" ht="30">
      <c r="A162">
        <f t="shared" si="2"/>
        <v>1</v>
      </c>
      <c r="B162" s="108">
        <v>18</v>
      </c>
      <c r="C162" s="116" t="s">
        <v>298</v>
      </c>
      <c r="D162" t="str">
        <f>INDEX('Funding Tables'!P:P,MATCH('Board Ventilation Strate-PY'!B162,'Funding Tables'!B:B,0))</f>
        <v>Upper Grand District School Board</v>
      </c>
    </row>
    <row r="163" spans="1:4" ht="30">
      <c r="A163">
        <f t="shared" si="2"/>
        <v>2</v>
      </c>
      <c r="B163" s="108">
        <v>18</v>
      </c>
      <c r="C163" s="116" t="s">
        <v>299</v>
      </c>
      <c r="D163" t="str">
        <f>INDEX('Funding Tables'!P:P,MATCH('Board Ventilation Strate-PY'!B163,'Funding Tables'!B:B,0))</f>
        <v>Upper Grand District School Board</v>
      </c>
    </row>
    <row r="164" spans="1:4" ht="30">
      <c r="A164">
        <f t="shared" si="2"/>
        <v>3</v>
      </c>
      <c r="B164" s="108">
        <v>18</v>
      </c>
      <c r="C164" s="116" t="s">
        <v>300</v>
      </c>
      <c r="D164" t="str">
        <f>INDEX('Funding Tables'!P:P,MATCH('Board Ventilation Strate-PY'!B164,'Funding Tables'!B:B,0))</f>
        <v>Upper Grand District School Board</v>
      </c>
    </row>
    <row r="165" spans="1:4" ht="30">
      <c r="A165">
        <f t="shared" si="2"/>
        <v>4</v>
      </c>
      <c r="B165" s="108">
        <v>18</v>
      </c>
      <c r="C165" s="116" t="s">
        <v>301</v>
      </c>
      <c r="D165" t="str">
        <f>INDEX('Funding Tables'!P:P,MATCH('Board Ventilation Strate-PY'!B165,'Funding Tables'!B:B,0))</f>
        <v>Upper Grand District School Board</v>
      </c>
    </row>
    <row r="166" spans="1:4">
      <c r="A166">
        <f t="shared" si="2"/>
        <v>1</v>
      </c>
      <c r="B166" s="108">
        <v>22</v>
      </c>
      <c r="C166" s="109" t="s">
        <v>302</v>
      </c>
      <c r="D166" t="str">
        <f>INDEX('Funding Tables'!P:P,MATCH('Board Ventilation Strate-PY'!B166,'Funding Tables'!B:B,0))</f>
        <v>District School Board of Niagara</v>
      </c>
    </row>
    <row r="167" spans="1:4">
      <c r="A167">
        <f t="shared" si="2"/>
        <v>2</v>
      </c>
      <c r="B167" s="108">
        <v>22</v>
      </c>
      <c r="C167" s="109" t="s">
        <v>303</v>
      </c>
      <c r="D167" t="str">
        <f>INDEX('Funding Tables'!P:P,MATCH('Board Ventilation Strate-PY'!B167,'Funding Tables'!B:B,0))</f>
        <v>District School Board of Niagara</v>
      </c>
    </row>
    <row r="168" spans="1:4">
      <c r="A168">
        <f t="shared" si="2"/>
        <v>3</v>
      </c>
      <c r="B168" s="108">
        <v>22</v>
      </c>
      <c r="C168" s="109" t="s">
        <v>304</v>
      </c>
      <c r="D168" t="str">
        <f>INDEX('Funding Tables'!P:P,MATCH('Board Ventilation Strate-PY'!B168,'Funding Tables'!B:B,0))</f>
        <v>District School Board of Niagara</v>
      </c>
    </row>
    <row r="169" spans="1:4">
      <c r="A169">
        <f t="shared" si="2"/>
        <v>4</v>
      </c>
      <c r="B169" s="108">
        <v>22</v>
      </c>
      <c r="C169" s="109" t="s">
        <v>305</v>
      </c>
      <c r="D169" t="str">
        <f>INDEX('Funding Tables'!P:P,MATCH('Board Ventilation Strate-PY'!B169,'Funding Tables'!B:B,0))</f>
        <v>District School Board of Niagara</v>
      </c>
    </row>
    <row r="170" spans="1:4" ht="30">
      <c r="A170">
        <f t="shared" si="2"/>
        <v>1</v>
      </c>
      <c r="B170" s="108">
        <v>46</v>
      </c>
      <c r="C170" s="117" t="s">
        <v>306</v>
      </c>
      <c r="D170" t="str">
        <f>INDEX('Funding Tables'!P:P,MATCH('Board Ventilation Strate-PY'!B170,'Funding Tables'!B:B,0))</f>
        <v>Halton Catholic District School Board</v>
      </c>
    </row>
    <row r="171" spans="1:4" ht="30">
      <c r="A171">
        <f t="shared" si="2"/>
        <v>2</v>
      </c>
      <c r="B171" s="108">
        <v>46</v>
      </c>
      <c r="C171" s="117" t="s">
        <v>307</v>
      </c>
      <c r="D171" t="str">
        <f>INDEX('Funding Tables'!P:P,MATCH('Board Ventilation Strate-PY'!B171,'Funding Tables'!B:B,0))</f>
        <v>Halton Catholic District School Board</v>
      </c>
    </row>
    <row r="172" spans="1:4">
      <c r="A172">
        <f t="shared" si="2"/>
        <v>3</v>
      </c>
      <c r="B172" s="108">
        <v>46</v>
      </c>
      <c r="C172" s="117" t="s">
        <v>308</v>
      </c>
      <c r="D172" t="str">
        <f>INDEX('Funding Tables'!P:P,MATCH('Board Ventilation Strate-PY'!B172,'Funding Tables'!B:B,0))</f>
        <v>Halton Catholic District School Board</v>
      </c>
    </row>
    <row r="173" spans="1:4">
      <c r="A173">
        <f t="shared" si="2"/>
        <v>4</v>
      </c>
      <c r="B173" s="108">
        <v>46</v>
      </c>
      <c r="C173" s="117" t="s">
        <v>309</v>
      </c>
      <c r="D173" t="str">
        <f>INDEX('Funding Tables'!P:P,MATCH('Board Ventilation Strate-PY'!B173,'Funding Tables'!B:B,0))</f>
        <v>Halton Catholic District School Board</v>
      </c>
    </row>
    <row r="174" spans="1:4">
      <c r="A174">
        <f t="shared" si="2"/>
        <v>1</v>
      </c>
      <c r="B174" s="108">
        <v>32</v>
      </c>
      <c r="C174" s="109" t="s">
        <v>310</v>
      </c>
      <c r="D174" t="str">
        <f>INDEX('Funding Tables'!P:P,MATCH('Board Ventilation Strate-PY'!B174,'Funding Tables'!B:B,0))</f>
        <v>Sudbury Catholic District School Board</v>
      </c>
    </row>
    <row r="175" spans="1:4" ht="30">
      <c r="A175">
        <f t="shared" si="2"/>
        <v>2</v>
      </c>
      <c r="B175" s="108">
        <v>32</v>
      </c>
      <c r="C175" s="109" t="s">
        <v>311</v>
      </c>
      <c r="D175" t="str">
        <f>INDEX('Funding Tables'!P:P,MATCH('Board Ventilation Strate-PY'!B175,'Funding Tables'!B:B,0))</f>
        <v>Sudbury Catholic District School Board</v>
      </c>
    </row>
    <row r="176" spans="1:4">
      <c r="A176">
        <f t="shared" si="2"/>
        <v>3</v>
      </c>
      <c r="B176" s="108">
        <v>32</v>
      </c>
      <c r="C176" s="109" t="s">
        <v>312</v>
      </c>
      <c r="D176" t="str">
        <f>INDEX('Funding Tables'!P:P,MATCH('Board Ventilation Strate-PY'!B176,'Funding Tables'!B:B,0))</f>
        <v>Sudbury Catholic District School Board</v>
      </c>
    </row>
    <row r="177" spans="1:4">
      <c r="A177">
        <f t="shared" si="2"/>
        <v>4</v>
      </c>
      <c r="B177" s="108">
        <v>32</v>
      </c>
      <c r="C177" s="109" t="s">
        <v>313</v>
      </c>
      <c r="D177" t="str">
        <f>INDEX('Funding Tables'!P:P,MATCH('Board Ventilation Strate-PY'!B177,'Funding Tables'!B:B,0))</f>
        <v>Sudbury Catholic District School Board</v>
      </c>
    </row>
    <row r="178" spans="1:4">
      <c r="A178">
        <f t="shared" si="2"/>
        <v>1</v>
      </c>
      <c r="B178" s="108">
        <v>35</v>
      </c>
      <c r="C178" s="109" t="s">
        <v>314</v>
      </c>
      <c r="D178" t="str">
        <f>INDEX('Funding Tables'!P:P,MATCH('Board Ventilation Strate-PY'!B178,'Funding Tables'!B:B,0))</f>
        <v>Bruce-Grey Catholic District School Board</v>
      </c>
    </row>
    <row r="179" spans="1:4">
      <c r="A179">
        <f t="shared" si="2"/>
        <v>2</v>
      </c>
      <c r="B179" s="108">
        <v>35</v>
      </c>
      <c r="C179" s="109" t="s">
        <v>315</v>
      </c>
      <c r="D179" t="str">
        <f>INDEX('Funding Tables'!P:P,MATCH('Board Ventilation Strate-PY'!B179,'Funding Tables'!B:B,0))</f>
        <v>Bruce-Grey Catholic District School Board</v>
      </c>
    </row>
    <row r="180" spans="1:4">
      <c r="A180">
        <f t="shared" si="2"/>
        <v>3</v>
      </c>
      <c r="B180" s="108">
        <v>35</v>
      </c>
      <c r="C180" s="109" t="s">
        <v>316</v>
      </c>
      <c r="D180" t="str">
        <f>INDEX('Funding Tables'!P:P,MATCH('Board Ventilation Strate-PY'!B180,'Funding Tables'!B:B,0))</f>
        <v>Bruce-Grey Catholic District School Board</v>
      </c>
    </row>
    <row r="181" spans="1:4">
      <c r="A181">
        <f t="shared" si="2"/>
        <v>4</v>
      </c>
      <c r="B181" s="108">
        <v>35</v>
      </c>
      <c r="C181" s="109" t="s">
        <v>317</v>
      </c>
      <c r="D181" t="str">
        <f>INDEX('Funding Tables'!P:P,MATCH('Board Ventilation Strate-PY'!B181,'Funding Tables'!B:B,0))</f>
        <v>Bruce-Grey Catholic District School Board</v>
      </c>
    </row>
    <row r="182" spans="1:4">
      <c r="A182">
        <f t="shared" si="2"/>
        <v>1</v>
      </c>
      <c r="B182" s="108">
        <v>57</v>
      </c>
      <c r="C182" s="109" t="s">
        <v>318</v>
      </c>
      <c r="D182" t="str">
        <f>INDEX('Funding Tables'!P:P,MATCH('Board Ventilation Strate-PY'!B182,'Funding Tables'!B:B,0))</f>
        <v>Conseil scolaire public du Grand Nord de l’Ontario</v>
      </c>
    </row>
    <row r="183" spans="1:4" ht="30">
      <c r="A183">
        <f t="shared" si="2"/>
        <v>2</v>
      </c>
      <c r="B183" s="108">
        <v>57</v>
      </c>
      <c r="C183" s="109" t="s">
        <v>319</v>
      </c>
      <c r="D183" t="str">
        <f>INDEX('Funding Tables'!P:P,MATCH('Board Ventilation Strate-PY'!B183,'Funding Tables'!B:B,0))</f>
        <v>Conseil scolaire public du Grand Nord de l’Ontario</v>
      </c>
    </row>
    <row r="184" spans="1:4">
      <c r="A184">
        <f t="shared" si="2"/>
        <v>3</v>
      </c>
      <c r="B184" s="108">
        <v>57</v>
      </c>
      <c r="C184" s="109" t="s">
        <v>320</v>
      </c>
      <c r="D184" t="str">
        <f>INDEX('Funding Tables'!P:P,MATCH('Board Ventilation Strate-PY'!B184,'Funding Tables'!B:B,0))</f>
        <v>Conseil scolaire public du Grand Nord de l’Ontario</v>
      </c>
    </row>
    <row r="185" spans="1:4">
      <c r="A185">
        <f t="shared" si="2"/>
        <v>4</v>
      </c>
      <c r="B185" s="108">
        <v>57</v>
      </c>
      <c r="C185" s="109" t="s">
        <v>321</v>
      </c>
      <c r="D185" t="str">
        <f>INDEX('Funding Tables'!P:P,MATCH('Board Ventilation Strate-PY'!B185,'Funding Tables'!B:B,0))</f>
        <v>Conseil scolaire public du Grand Nord de l’Ontario</v>
      </c>
    </row>
    <row r="186" spans="1:4" ht="15.75">
      <c r="A186">
        <f t="shared" si="2"/>
        <v>1</v>
      </c>
      <c r="B186" s="108">
        <v>37</v>
      </c>
      <c r="C186" s="113" t="s">
        <v>322</v>
      </c>
      <c r="D186" t="str">
        <f>INDEX('Funding Tables'!P:P,MATCH('Board Ventilation Strate-PY'!B186,'Funding Tables'!B:B,0))</f>
        <v>Windsor-Essex Catholic District School Board</v>
      </c>
    </row>
    <row r="187" spans="1:4" ht="15.75">
      <c r="A187">
        <f t="shared" si="2"/>
        <v>2</v>
      </c>
      <c r="B187" s="108">
        <v>37</v>
      </c>
      <c r="C187" s="113" t="s">
        <v>323</v>
      </c>
      <c r="D187" t="str">
        <f>INDEX('Funding Tables'!P:P,MATCH('Board Ventilation Strate-PY'!B187,'Funding Tables'!B:B,0))</f>
        <v>Windsor-Essex Catholic District School Board</v>
      </c>
    </row>
    <row r="188" spans="1:4" ht="31.5">
      <c r="A188">
        <f t="shared" si="2"/>
        <v>3</v>
      </c>
      <c r="B188" s="108">
        <v>37</v>
      </c>
      <c r="C188" s="113" t="s">
        <v>324</v>
      </c>
      <c r="D188" t="str">
        <f>INDEX('Funding Tables'!P:P,MATCH('Board Ventilation Strate-PY'!B188,'Funding Tables'!B:B,0))</f>
        <v>Windsor-Essex Catholic District School Board</v>
      </c>
    </row>
    <row r="189" spans="1:4" ht="31.5">
      <c r="A189">
        <f t="shared" si="2"/>
        <v>4</v>
      </c>
      <c r="B189" s="108">
        <v>37</v>
      </c>
      <c r="C189" s="113" t="s">
        <v>325</v>
      </c>
      <c r="D189" t="str">
        <f>INDEX('Funding Tables'!P:P,MATCH('Board Ventilation Strate-PY'!B189,'Funding Tables'!B:B,0))</f>
        <v>Windsor-Essex Catholic District School Board</v>
      </c>
    </row>
    <row r="190" spans="1:4" ht="47.25">
      <c r="A190">
        <f t="shared" si="2"/>
        <v>5</v>
      </c>
      <c r="B190" s="108">
        <v>37</v>
      </c>
      <c r="C190" s="113" t="s">
        <v>326</v>
      </c>
      <c r="D190" t="str">
        <f>INDEX('Funding Tables'!P:P,MATCH('Board Ventilation Strate-PY'!B190,'Funding Tables'!B:B,0))</f>
        <v>Windsor-Essex Catholic District School Board</v>
      </c>
    </row>
    <row r="191" spans="1:4" ht="31.5">
      <c r="A191">
        <f t="shared" si="2"/>
        <v>6</v>
      </c>
      <c r="B191" s="108">
        <v>37</v>
      </c>
      <c r="C191" s="113" t="s">
        <v>327</v>
      </c>
      <c r="D191" t="str">
        <f>INDEX('Funding Tables'!P:P,MATCH('Board Ventilation Strate-PY'!B191,'Funding Tables'!B:B,0))</f>
        <v>Windsor-Essex Catholic District School Board</v>
      </c>
    </row>
    <row r="192" spans="1:4" ht="30">
      <c r="A192">
        <f t="shared" si="2"/>
        <v>1</v>
      </c>
      <c r="B192" s="108" t="s">
        <v>328</v>
      </c>
      <c r="C192" s="109" t="s">
        <v>329</v>
      </c>
      <c r="D192" t="str">
        <f>INDEX('Funding Tables'!P:P,MATCH('Board Ventilation Strate-PY'!B192,'Funding Tables'!B:B,0))</f>
        <v>Nipissing-Parry Sound Catholic District School Board</v>
      </c>
    </row>
    <row r="193" spans="1:4">
      <c r="A193">
        <f t="shared" si="2"/>
        <v>2</v>
      </c>
      <c r="B193" s="108" t="s">
        <v>328</v>
      </c>
      <c r="C193" s="109" t="s">
        <v>330</v>
      </c>
      <c r="D193" t="str">
        <f>INDEX('Funding Tables'!P:P,MATCH('Board Ventilation Strate-PY'!B193,'Funding Tables'!B:B,0))</f>
        <v>Nipissing-Parry Sound Catholic District School Board</v>
      </c>
    </row>
    <row r="194" spans="1:4">
      <c r="A194">
        <f t="shared" si="2"/>
        <v>3</v>
      </c>
      <c r="B194" s="108" t="s">
        <v>328</v>
      </c>
      <c r="C194" s="109" t="s">
        <v>331</v>
      </c>
      <c r="D194" t="str">
        <f>INDEX('Funding Tables'!P:P,MATCH('Board Ventilation Strate-PY'!B194,'Funding Tables'!B:B,0))</f>
        <v>Nipissing-Parry Sound Catholic District School Board</v>
      </c>
    </row>
    <row r="195" spans="1:4">
      <c r="A195">
        <f t="shared" si="2"/>
        <v>4</v>
      </c>
      <c r="B195" s="108" t="s">
        <v>328</v>
      </c>
      <c r="C195" s="109" t="s">
        <v>332</v>
      </c>
      <c r="D195" t="str">
        <f>INDEX('Funding Tables'!P:P,MATCH('Board Ventilation Strate-PY'!B195,'Funding Tables'!B:B,0))</f>
        <v>Nipissing-Parry Sound Catholic District School Board</v>
      </c>
    </row>
    <row r="196" spans="1:4" ht="30">
      <c r="A196">
        <f t="shared" ref="A196:A259" si="3">IF(B196=B195,A195+1,1)</f>
        <v>1</v>
      </c>
      <c r="B196" s="108">
        <v>58</v>
      </c>
      <c r="C196" s="109" t="s">
        <v>333</v>
      </c>
      <c r="D196" t="str">
        <f>INDEX('Funding Tables'!P:P,MATCH('Board Ventilation Strate-PY'!B196,'Funding Tables'!B:B,0))</f>
        <v>Conseil scolaire Viamonde</v>
      </c>
    </row>
    <row r="197" spans="1:4" ht="30">
      <c r="A197">
        <f t="shared" si="3"/>
        <v>2</v>
      </c>
      <c r="B197" s="108">
        <v>58</v>
      </c>
      <c r="C197" s="109" t="s">
        <v>334</v>
      </c>
      <c r="D197" t="str">
        <f>INDEX('Funding Tables'!P:P,MATCH('Board Ventilation Strate-PY'!B197,'Funding Tables'!B:B,0))</f>
        <v>Conseil scolaire Viamonde</v>
      </c>
    </row>
    <row r="198" spans="1:4" ht="30">
      <c r="A198">
        <f t="shared" si="3"/>
        <v>3</v>
      </c>
      <c r="B198" s="108">
        <v>58</v>
      </c>
      <c r="C198" s="109" t="s">
        <v>335</v>
      </c>
      <c r="D198" t="str">
        <f>INDEX('Funding Tables'!P:P,MATCH('Board Ventilation Strate-PY'!B198,'Funding Tables'!B:B,0))</f>
        <v>Conseil scolaire Viamonde</v>
      </c>
    </row>
    <row r="199" spans="1:4" ht="30">
      <c r="A199">
        <f t="shared" si="3"/>
        <v>4</v>
      </c>
      <c r="B199" s="108">
        <v>58</v>
      </c>
      <c r="C199" s="109" t="s">
        <v>336</v>
      </c>
      <c r="D199" t="str">
        <f>INDEX('Funding Tables'!P:P,MATCH('Board Ventilation Strate-PY'!B199,'Funding Tables'!B:B,0))</f>
        <v>Conseil scolaire Viamonde</v>
      </c>
    </row>
    <row r="200" spans="1:4" ht="30">
      <c r="A200">
        <f t="shared" si="3"/>
        <v>1</v>
      </c>
      <c r="B200" s="108">
        <v>11</v>
      </c>
      <c r="C200" s="110" t="s">
        <v>337</v>
      </c>
      <c r="D200" t="str">
        <f>INDEX('Funding Tables'!P:P,MATCH('Board Ventilation Strate-PY'!B200,'Funding Tables'!B:B,0))</f>
        <v>Thames Valley District School Board</v>
      </c>
    </row>
    <row r="201" spans="1:4" ht="30">
      <c r="A201">
        <f t="shared" si="3"/>
        <v>2</v>
      </c>
      <c r="B201" s="108">
        <v>11</v>
      </c>
      <c r="C201" s="110" t="s">
        <v>338</v>
      </c>
      <c r="D201" t="str">
        <f>INDEX('Funding Tables'!P:P,MATCH('Board Ventilation Strate-PY'!B201,'Funding Tables'!B:B,0))</f>
        <v>Thames Valley District School Board</v>
      </c>
    </row>
    <row r="202" spans="1:4" ht="45">
      <c r="A202">
        <f t="shared" si="3"/>
        <v>3</v>
      </c>
      <c r="B202" s="108">
        <v>11</v>
      </c>
      <c r="C202" s="110" t="s">
        <v>339</v>
      </c>
      <c r="D202" t="str">
        <f>INDEX('Funding Tables'!P:P,MATCH('Board Ventilation Strate-PY'!B202,'Funding Tables'!B:B,0))</f>
        <v>Thames Valley District School Board</v>
      </c>
    </row>
    <row r="203" spans="1:4">
      <c r="A203">
        <f t="shared" si="3"/>
        <v>4</v>
      </c>
      <c r="B203" s="108">
        <v>11</v>
      </c>
      <c r="C203" s="110" t="s">
        <v>340</v>
      </c>
      <c r="D203" t="str">
        <f>INDEX('Funding Tables'!P:P,MATCH('Board Ventilation Strate-PY'!B203,'Funding Tables'!B:B,0))</f>
        <v>Thames Valley District School Board</v>
      </c>
    </row>
    <row r="204" spans="1:4">
      <c r="A204">
        <f t="shared" si="3"/>
        <v>1</v>
      </c>
      <c r="B204" s="108">
        <v>51</v>
      </c>
      <c r="C204" s="109" t="s">
        <v>341</v>
      </c>
      <c r="D204" t="str">
        <f>INDEX('Funding Tables'!P:P,MATCH('Board Ventilation Strate-PY'!B204,'Funding Tables'!B:B,0))</f>
        <v>Brant Haldimand Norfolk Catholic District School Board</v>
      </c>
    </row>
    <row r="205" spans="1:4">
      <c r="A205">
        <f t="shared" si="3"/>
        <v>2</v>
      </c>
      <c r="B205" s="108">
        <v>51</v>
      </c>
      <c r="C205" s="109" t="s">
        <v>342</v>
      </c>
      <c r="D205" t="str">
        <f>INDEX('Funding Tables'!P:P,MATCH('Board Ventilation Strate-PY'!B205,'Funding Tables'!B:B,0))</f>
        <v>Brant Haldimand Norfolk Catholic District School Board</v>
      </c>
    </row>
    <row r="206" spans="1:4">
      <c r="A206">
        <f t="shared" si="3"/>
        <v>3</v>
      </c>
      <c r="B206" s="108">
        <v>51</v>
      </c>
      <c r="C206" s="109" t="s">
        <v>343</v>
      </c>
      <c r="D206" t="str">
        <f>INDEX('Funding Tables'!P:P,MATCH('Board Ventilation Strate-PY'!B206,'Funding Tables'!B:B,0))</f>
        <v>Brant Haldimand Norfolk Catholic District School Board</v>
      </c>
    </row>
    <row r="207" spans="1:4">
      <c r="A207">
        <f t="shared" si="3"/>
        <v>4</v>
      </c>
      <c r="B207" s="108">
        <v>51</v>
      </c>
      <c r="C207" s="109" t="s">
        <v>344</v>
      </c>
      <c r="D207" t="str">
        <f>INDEX('Funding Tables'!P:P,MATCH('Board Ventilation Strate-PY'!B207,'Funding Tables'!B:B,0))</f>
        <v>Brant Haldimand Norfolk Catholic District School Board</v>
      </c>
    </row>
    <row r="208" spans="1:4">
      <c r="A208">
        <f t="shared" si="3"/>
        <v>1</v>
      </c>
      <c r="B208" s="108">
        <v>52</v>
      </c>
      <c r="C208" s="109" t="s">
        <v>345</v>
      </c>
      <c r="D208" t="str">
        <f>INDEX('Funding Tables'!P:P,MATCH('Board Ventilation Strate-PY'!B208,'Funding Tables'!B:B,0))</f>
        <v>Eastern Ontario Catholic District School Board</v>
      </c>
    </row>
    <row r="209" spans="1:4">
      <c r="A209">
        <f t="shared" si="3"/>
        <v>2</v>
      </c>
      <c r="B209" s="108">
        <v>52</v>
      </c>
      <c r="C209" s="109" t="s">
        <v>346</v>
      </c>
      <c r="D209" t="str">
        <f>INDEX('Funding Tables'!P:P,MATCH('Board Ventilation Strate-PY'!B209,'Funding Tables'!B:B,0))</f>
        <v>Eastern Ontario Catholic District School Board</v>
      </c>
    </row>
    <row r="210" spans="1:4">
      <c r="A210">
        <f t="shared" si="3"/>
        <v>3</v>
      </c>
      <c r="B210" s="108">
        <v>52</v>
      </c>
      <c r="C210" s="109" t="s">
        <v>347</v>
      </c>
      <c r="D210" t="str">
        <f>INDEX('Funding Tables'!P:P,MATCH('Board Ventilation Strate-PY'!B210,'Funding Tables'!B:B,0))</f>
        <v>Eastern Ontario Catholic District School Board</v>
      </c>
    </row>
    <row r="211" spans="1:4">
      <c r="A211">
        <f t="shared" si="3"/>
        <v>4</v>
      </c>
      <c r="B211" s="108">
        <v>52</v>
      </c>
      <c r="C211" s="109" t="s">
        <v>348</v>
      </c>
      <c r="D211" t="str">
        <f>INDEX('Funding Tables'!P:P,MATCH('Board Ventilation Strate-PY'!B211,'Funding Tables'!B:B,0))</f>
        <v>Eastern Ontario Catholic District School Board</v>
      </c>
    </row>
    <row r="212" spans="1:4">
      <c r="A212">
        <f t="shared" si="3"/>
        <v>1</v>
      </c>
      <c r="B212" s="108">
        <v>47</v>
      </c>
      <c r="C212" s="109" t="s">
        <v>349</v>
      </c>
      <c r="D212" t="str">
        <f>INDEX('Funding Tables'!P:P,MATCH('Board Ventilation Strate-PY'!B212,'Funding Tables'!B:B,0))</f>
        <v>Hamilton-Wentworth Catholic District School Board</v>
      </c>
    </row>
    <row r="213" spans="1:4" ht="30">
      <c r="A213">
        <f t="shared" si="3"/>
        <v>2</v>
      </c>
      <c r="B213" s="108">
        <v>47</v>
      </c>
      <c r="C213" s="109" t="s">
        <v>350</v>
      </c>
      <c r="D213" t="str">
        <f>INDEX('Funding Tables'!P:P,MATCH('Board Ventilation Strate-PY'!B213,'Funding Tables'!B:B,0))</f>
        <v>Hamilton-Wentworth Catholic District School Board</v>
      </c>
    </row>
    <row r="214" spans="1:4">
      <c r="A214">
        <f t="shared" si="3"/>
        <v>3</v>
      </c>
      <c r="B214" s="108">
        <v>47</v>
      </c>
      <c r="C214" s="109" t="s">
        <v>351</v>
      </c>
      <c r="D214" t="str">
        <f>INDEX('Funding Tables'!P:P,MATCH('Board Ventilation Strate-PY'!B214,'Funding Tables'!B:B,0))</f>
        <v>Hamilton-Wentworth Catholic District School Board</v>
      </c>
    </row>
    <row r="215" spans="1:4" ht="30">
      <c r="A215">
        <f t="shared" si="3"/>
        <v>4</v>
      </c>
      <c r="B215" s="108">
        <v>47</v>
      </c>
      <c r="C215" s="109" t="s">
        <v>352</v>
      </c>
      <c r="D215" t="str">
        <f>INDEX('Funding Tables'!P:P,MATCH('Board Ventilation Strate-PY'!B215,'Funding Tables'!B:B,0))</f>
        <v>Hamilton-Wentworth Catholic District School Board</v>
      </c>
    </row>
    <row r="216" spans="1:4">
      <c r="A216">
        <f t="shared" si="3"/>
        <v>1</v>
      </c>
      <c r="B216" s="108">
        <v>54</v>
      </c>
      <c r="C216" s="109" t="s">
        <v>353</v>
      </c>
      <c r="D216" t="str">
        <f>INDEX('Funding Tables'!P:P,MATCH('Board Ventilation Strate-PY'!B216,'Funding Tables'!B:B,0))</f>
        <v>Renfrew County Catholic District School Board</v>
      </c>
    </row>
    <row r="217" spans="1:4" ht="30">
      <c r="A217">
        <f t="shared" si="3"/>
        <v>2</v>
      </c>
      <c r="B217" s="108">
        <v>54</v>
      </c>
      <c r="C217" s="109" t="s">
        <v>354</v>
      </c>
      <c r="D217" t="str">
        <f>INDEX('Funding Tables'!P:P,MATCH('Board Ventilation Strate-PY'!B217,'Funding Tables'!B:B,0))</f>
        <v>Renfrew County Catholic District School Board</v>
      </c>
    </row>
    <row r="218" spans="1:4">
      <c r="A218">
        <f t="shared" si="3"/>
        <v>3</v>
      </c>
      <c r="B218" s="108">
        <v>54</v>
      </c>
      <c r="C218" s="109" t="s">
        <v>355</v>
      </c>
      <c r="D218" t="str">
        <f>INDEX('Funding Tables'!P:P,MATCH('Board Ventilation Strate-PY'!B218,'Funding Tables'!B:B,0))</f>
        <v>Renfrew County Catholic District School Board</v>
      </c>
    </row>
    <row r="219" spans="1:4">
      <c r="A219">
        <f t="shared" si="3"/>
        <v>4</v>
      </c>
      <c r="B219" s="108">
        <v>54</v>
      </c>
      <c r="C219" s="109" t="s">
        <v>356</v>
      </c>
      <c r="D219" t="str">
        <f>INDEX('Funding Tables'!P:P,MATCH('Board Ventilation Strate-PY'!B219,'Funding Tables'!B:B,0))</f>
        <v>Renfrew County Catholic District School Board</v>
      </c>
    </row>
    <row r="220" spans="1:4" ht="45">
      <c r="A220">
        <f t="shared" si="3"/>
        <v>1</v>
      </c>
      <c r="B220" s="108">
        <v>8</v>
      </c>
      <c r="C220" s="109" t="s">
        <v>357</v>
      </c>
      <c r="D220" t="str">
        <f>INDEX('Funding Tables'!P:P,MATCH('Board Ventilation Strate-PY'!B220,'Funding Tables'!B:B,0))</f>
        <v>Avon Maitland District School Board</v>
      </c>
    </row>
    <row r="221" spans="1:4" ht="45">
      <c r="A221">
        <f t="shared" si="3"/>
        <v>2</v>
      </c>
      <c r="B221" s="108">
        <v>8</v>
      </c>
      <c r="C221" s="109" t="s">
        <v>358</v>
      </c>
      <c r="D221" t="str">
        <f>INDEX('Funding Tables'!P:P,MATCH('Board Ventilation Strate-PY'!B221,'Funding Tables'!B:B,0))</f>
        <v>Avon Maitland District School Board</v>
      </c>
    </row>
    <row r="222" spans="1:4" ht="30">
      <c r="A222">
        <f t="shared" si="3"/>
        <v>3</v>
      </c>
      <c r="B222" s="108">
        <v>8</v>
      </c>
      <c r="C222" s="109" t="s">
        <v>359</v>
      </c>
      <c r="D222" t="str">
        <f>INDEX('Funding Tables'!P:P,MATCH('Board Ventilation Strate-PY'!B222,'Funding Tables'!B:B,0))</f>
        <v>Avon Maitland District School Board</v>
      </c>
    </row>
    <row r="223" spans="1:4" ht="30">
      <c r="A223">
        <f t="shared" si="3"/>
        <v>4</v>
      </c>
      <c r="B223" s="108">
        <v>8</v>
      </c>
      <c r="C223" s="109" t="s">
        <v>360</v>
      </c>
      <c r="D223" t="str">
        <f>INDEX('Funding Tables'!P:P,MATCH('Board Ventilation Strate-PY'!B223,'Funding Tables'!B:B,0))</f>
        <v>Avon Maitland District School Board</v>
      </c>
    </row>
    <row r="224" spans="1:4" ht="30">
      <c r="A224">
        <f t="shared" si="3"/>
        <v>1</v>
      </c>
      <c r="B224" s="108">
        <v>43</v>
      </c>
      <c r="C224" s="109" t="s">
        <v>361</v>
      </c>
      <c r="D224" t="str">
        <f>INDEX('Funding Tables'!P:P,MATCH('Board Ventilation Strate-PY'!B224,'Funding Tables'!B:B,0))</f>
        <v>Dufferin Peel Catholic District School Board</v>
      </c>
    </row>
    <row r="225" spans="1:4" ht="30">
      <c r="A225">
        <f t="shared" si="3"/>
        <v>2</v>
      </c>
      <c r="B225" s="108">
        <v>43</v>
      </c>
      <c r="C225" s="109" t="s">
        <v>362</v>
      </c>
      <c r="D225" t="str">
        <f>INDEX('Funding Tables'!P:P,MATCH('Board Ventilation Strate-PY'!B225,'Funding Tables'!B:B,0))</f>
        <v>Dufferin Peel Catholic District School Board</v>
      </c>
    </row>
    <row r="226" spans="1:4" ht="30">
      <c r="A226">
        <f t="shared" si="3"/>
        <v>3</v>
      </c>
      <c r="B226" s="108">
        <v>43</v>
      </c>
      <c r="C226" s="109" t="s">
        <v>363</v>
      </c>
      <c r="D226" t="str">
        <f>INDEX('Funding Tables'!P:P,MATCH('Board Ventilation Strate-PY'!B226,'Funding Tables'!B:B,0))</f>
        <v>Dufferin Peel Catholic District School Board</v>
      </c>
    </row>
    <row r="227" spans="1:4" ht="30">
      <c r="A227">
        <f t="shared" si="3"/>
        <v>4</v>
      </c>
      <c r="B227" s="108">
        <v>43</v>
      </c>
      <c r="C227" s="109" t="s">
        <v>364</v>
      </c>
      <c r="D227" t="str">
        <f>INDEX('Funding Tables'!P:P,MATCH('Board Ventilation Strate-PY'!B227,'Funding Tables'!B:B,0))</f>
        <v>Dufferin Peel Catholic District School Board</v>
      </c>
    </row>
    <row r="228" spans="1:4">
      <c r="A228">
        <f t="shared" si="3"/>
        <v>1</v>
      </c>
      <c r="B228" s="108">
        <v>48</v>
      </c>
      <c r="C228" s="109" t="s">
        <v>365</v>
      </c>
      <c r="D228" t="str">
        <f>INDEX('Funding Tables'!P:P,MATCH('Board Ventilation Strate-PY'!B228,'Funding Tables'!B:B,0))</f>
        <v>Wellington Catholic District School Board</v>
      </c>
    </row>
    <row r="229" spans="1:4">
      <c r="A229">
        <f t="shared" si="3"/>
        <v>2</v>
      </c>
      <c r="B229" s="108">
        <v>48</v>
      </c>
      <c r="C229" s="109" t="s">
        <v>366</v>
      </c>
      <c r="D229" t="str">
        <f>INDEX('Funding Tables'!P:P,MATCH('Board Ventilation Strate-PY'!B229,'Funding Tables'!B:B,0))</f>
        <v>Wellington Catholic District School Board</v>
      </c>
    </row>
    <row r="230" spans="1:4">
      <c r="A230">
        <f t="shared" si="3"/>
        <v>3</v>
      </c>
      <c r="B230" s="108">
        <v>48</v>
      </c>
      <c r="C230" s="109" t="s">
        <v>367</v>
      </c>
      <c r="D230" t="str">
        <f>INDEX('Funding Tables'!P:P,MATCH('Board Ventilation Strate-PY'!B230,'Funding Tables'!B:B,0))</f>
        <v>Wellington Catholic District School Board</v>
      </c>
    </row>
    <row r="231" spans="1:4">
      <c r="A231">
        <f t="shared" si="3"/>
        <v>4</v>
      </c>
      <c r="B231" s="108">
        <v>48</v>
      </c>
      <c r="C231" s="109" t="s">
        <v>368</v>
      </c>
      <c r="D231" t="str">
        <f>INDEX('Funding Tables'!P:P,MATCH('Board Ventilation Strate-PY'!B231,'Funding Tables'!B:B,0))</f>
        <v>Wellington Catholic District School Board</v>
      </c>
    </row>
    <row r="232" spans="1:4">
      <c r="A232">
        <f t="shared" si="3"/>
        <v>1</v>
      </c>
      <c r="B232" s="108">
        <v>2</v>
      </c>
      <c r="C232" s="109" t="s">
        <v>369</v>
      </c>
      <c r="D232" t="str">
        <f>INDEX('Funding Tables'!P:P,MATCH('Board Ventilation Strate-PY'!B232,'Funding Tables'!B:B,0))</f>
        <v>Algoma District School Board</v>
      </c>
    </row>
    <row r="233" spans="1:4">
      <c r="A233">
        <f t="shared" si="3"/>
        <v>2</v>
      </c>
      <c r="B233" s="108">
        <v>2</v>
      </c>
      <c r="C233" s="109" t="s">
        <v>370</v>
      </c>
      <c r="D233" t="str">
        <f>INDEX('Funding Tables'!P:P,MATCH('Board Ventilation Strate-PY'!B233,'Funding Tables'!B:B,0))</f>
        <v>Algoma District School Board</v>
      </c>
    </row>
    <row r="234" spans="1:4">
      <c r="A234">
        <f t="shared" si="3"/>
        <v>3</v>
      </c>
      <c r="B234" s="108">
        <v>2</v>
      </c>
      <c r="C234" s="109" t="s">
        <v>371</v>
      </c>
      <c r="D234" t="str">
        <f>INDEX('Funding Tables'!P:P,MATCH('Board Ventilation Strate-PY'!B234,'Funding Tables'!B:B,0))</f>
        <v>Algoma District School Board</v>
      </c>
    </row>
    <row r="235" spans="1:4">
      <c r="A235">
        <f t="shared" si="3"/>
        <v>4</v>
      </c>
      <c r="B235" s="108">
        <v>2</v>
      </c>
      <c r="C235" s="109" t="s">
        <v>372</v>
      </c>
      <c r="D235" t="str">
        <f>INDEX('Funding Tables'!P:P,MATCH('Board Ventilation Strate-PY'!B235,'Funding Tables'!B:B,0))</f>
        <v>Algoma District School Board</v>
      </c>
    </row>
    <row r="236" spans="1:4">
      <c r="A236">
        <f t="shared" si="3"/>
        <v>1</v>
      </c>
      <c r="B236" s="108">
        <v>15</v>
      </c>
      <c r="C236" s="109" t="s">
        <v>373</v>
      </c>
      <c r="D236" t="str">
        <f>INDEX('Funding Tables'!P:P,MATCH('Board Ventilation Strate-PY'!B236,'Funding Tables'!B:B,0))</f>
        <v>Trillium Lakelands District School Board</v>
      </c>
    </row>
    <row r="237" spans="1:4">
      <c r="A237">
        <f t="shared" si="3"/>
        <v>2</v>
      </c>
      <c r="B237" s="108">
        <v>15</v>
      </c>
      <c r="C237" s="109" t="s">
        <v>374</v>
      </c>
      <c r="D237" t="str">
        <f>INDEX('Funding Tables'!P:P,MATCH('Board Ventilation Strate-PY'!B237,'Funding Tables'!B:B,0))</f>
        <v>Trillium Lakelands District School Board</v>
      </c>
    </row>
    <row r="238" spans="1:4" ht="30">
      <c r="A238">
        <f t="shared" si="3"/>
        <v>3</v>
      </c>
      <c r="B238" s="108">
        <v>15</v>
      </c>
      <c r="C238" s="109" t="s">
        <v>375</v>
      </c>
      <c r="D238" t="str">
        <f>INDEX('Funding Tables'!P:P,MATCH('Board Ventilation Strate-PY'!B238,'Funding Tables'!B:B,0))</f>
        <v>Trillium Lakelands District School Board</v>
      </c>
    </row>
    <row r="239" spans="1:4">
      <c r="A239">
        <f t="shared" si="3"/>
        <v>4</v>
      </c>
      <c r="B239" s="108">
        <v>15</v>
      </c>
      <c r="C239" s="109" t="s">
        <v>376</v>
      </c>
      <c r="D239" t="str">
        <f>INDEX('Funding Tables'!P:P,MATCH('Board Ventilation Strate-PY'!B239,'Funding Tables'!B:B,0))</f>
        <v>Trillium Lakelands District School Board</v>
      </c>
    </row>
    <row r="240" spans="1:4" ht="30">
      <c r="A240">
        <f t="shared" si="3"/>
        <v>1</v>
      </c>
      <c r="B240" s="108">
        <v>19</v>
      </c>
      <c r="C240" s="109" t="s">
        <v>377</v>
      </c>
      <c r="D240" t="str">
        <f>INDEX('Funding Tables'!P:P,MATCH('Board Ventilation Strate-PY'!B240,'Funding Tables'!B:B,0))</f>
        <v>Peel District School Board</v>
      </c>
    </row>
    <row r="241" spans="1:4">
      <c r="A241">
        <f t="shared" si="3"/>
        <v>2</v>
      </c>
      <c r="B241" s="108">
        <v>19</v>
      </c>
      <c r="C241" s="109" t="s">
        <v>378</v>
      </c>
      <c r="D241" t="str">
        <f>INDEX('Funding Tables'!P:P,MATCH('Board Ventilation Strate-PY'!B241,'Funding Tables'!B:B,0))</f>
        <v>Peel District School Board</v>
      </c>
    </row>
    <row r="242" spans="1:4">
      <c r="A242">
        <f t="shared" si="3"/>
        <v>3</v>
      </c>
      <c r="B242" s="108">
        <v>19</v>
      </c>
      <c r="C242" s="109" t="s">
        <v>379</v>
      </c>
      <c r="D242" t="str">
        <f>INDEX('Funding Tables'!P:P,MATCH('Board Ventilation Strate-PY'!B242,'Funding Tables'!B:B,0))</f>
        <v>Peel District School Board</v>
      </c>
    </row>
    <row r="243" spans="1:4">
      <c r="A243">
        <f t="shared" si="3"/>
        <v>4</v>
      </c>
      <c r="B243" s="108">
        <v>19</v>
      </c>
      <c r="C243" s="109" t="s">
        <v>380</v>
      </c>
      <c r="D243" t="str">
        <f>INDEX('Funding Tables'!P:P,MATCH('Board Ventilation Strate-PY'!B243,'Funding Tables'!B:B,0))</f>
        <v>Peel District School Board</v>
      </c>
    </row>
    <row r="244" spans="1:4">
      <c r="A244">
        <f t="shared" si="3"/>
        <v>1</v>
      </c>
      <c r="B244" s="108">
        <v>12</v>
      </c>
      <c r="C244" s="109" t="s">
        <v>381</v>
      </c>
      <c r="D244" t="str">
        <f>INDEX('Funding Tables'!P:P,MATCH('Board Ventilation Strate-PY'!B244,'Funding Tables'!B:B,0))</f>
        <v>Toronto District School Board</v>
      </c>
    </row>
    <row r="245" spans="1:4">
      <c r="A245">
        <f t="shared" si="3"/>
        <v>2</v>
      </c>
      <c r="B245" s="108">
        <v>12</v>
      </c>
      <c r="C245" s="109" t="s">
        <v>382</v>
      </c>
      <c r="D245" t="str">
        <f>INDEX('Funding Tables'!P:P,MATCH('Board Ventilation Strate-PY'!B245,'Funding Tables'!B:B,0))</f>
        <v>Toronto District School Board</v>
      </c>
    </row>
    <row r="246" spans="1:4">
      <c r="A246">
        <f t="shared" si="3"/>
        <v>3</v>
      </c>
      <c r="B246" s="108">
        <v>12</v>
      </c>
      <c r="C246" s="109" t="s">
        <v>383</v>
      </c>
      <c r="D246" t="str">
        <f>INDEX('Funding Tables'!P:P,MATCH('Board Ventilation Strate-PY'!B246,'Funding Tables'!B:B,0))</f>
        <v>Toronto District School Board</v>
      </c>
    </row>
    <row r="247" spans="1:4">
      <c r="A247">
        <f t="shared" si="3"/>
        <v>4</v>
      </c>
      <c r="B247" s="108">
        <v>12</v>
      </c>
      <c r="C247" s="109" t="s">
        <v>384</v>
      </c>
      <c r="D247" t="str">
        <f>INDEX('Funding Tables'!P:P,MATCH('Board Ventilation Strate-PY'!B247,'Funding Tables'!B:B,0))</f>
        <v>Toronto District School Board</v>
      </c>
    </row>
    <row r="248" spans="1:4">
      <c r="A248">
        <f t="shared" si="3"/>
        <v>1</v>
      </c>
      <c r="B248" s="108" t="s">
        <v>385</v>
      </c>
      <c r="C248" s="109" t="s">
        <v>386</v>
      </c>
      <c r="D248" t="str">
        <f>INDEX('Funding Tables'!P:P,MATCH('Board Ventilation Strate-PY'!B248,'Funding Tables'!B:B,0))</f>
        <v>Kenora Catholic District School Board</v>
      </c>
    </row>
    <row r="249" spans="1:4">
      <c r="A249">
        <f t="shared" si="3"/>
        <v>2</v>
      </c>
      <c r="B249" s="108" t="s">
        <v>385</v>
      </c>
      <c r="C249" s="109" t="s">
        <v>387</v>
      </c>
      <c r="D249" t="str">
        <f>INDEX('Funding Tables'!P:P,MATCH('Board Ventilation Strate-PY'!B249,'Funding Tables'!B:B,0))</f>
        <v>Kenora Catholic District School Board</v>
      </c>
    </row>
    <row r="250" spans="1:4">
      <c r="A250">
        <f t="shared" si="3"/>
        <v>3</v>
      </c>
      <c r="B250" s="108" t="s">
        <v>385</v>
      </c>
      <c r="C250" s="109" t="s">
        <v>388</v>
      </c>
      <c r="D250" t="str">
        <f>INDEX('Funding Tables'!P:P,MATCH('Board Ventilation Strate-PY'!B250,'Funding Tables'!B:B,0))</f>
        <v>Kenora Catholic District School Board</v>
      </c>
    </row>
    <row r="251" spans="1:4">
      <c r="A251">
        <f t="shared" si="3"/>
        <v>4</v>
      </c>
      <c r="B251" s="108" t="s">
        <v>385</v>
      </c>
      <c r="C251" s="109" t="s">
        <v>389</v>
      </c>
      <c r="D251" t="str">
        <f>INDEX('Funding Tables'!P:P,MATCH('Board Ventilation Strate-PY'!B251,'Funding Tables'!B:B,0))</f>
        <v>Kenora Catholic District School Board</v>
      </c>
    </row>
    <row r="252" spans="1:4" ht="30">
      <c r="A252">
        <f t="shared" si="3"/>
        <v>1</v>
      </c>
      <c r="B252" s="108">
        <v>40</v>
      </c>
      <c r="C252" s="109" t="s">
        <v>390</v>
      </c>
      <c r="D252" t="str">
        <f>INDEX('Funding Tables'!P:P,MATCH('Board Ventilation Strate-PY'!B252,'Funding Tables'!B:B,0))</f>
        <v>Toronto Catholic District School Board</v>
      </c>
    </row>
    <row r="253" spans="1:4" ht="30">
      <c r="A253">
        <f t="shared" si="3"/>
        <v>2</v>
      </c>
      <c r="B253" s="108">
        <v>40</v>
      </c>
      <c r="C253" s="109" t="s">
        <v>391</v>
      </c>
      <c r="D253" t="str">
        <f>INDEX('Funding Tables'!P:P,MATCH('Board Ventilation Strate-PY'!B253,'Funding Tables'!B:B,0))</f>
        <v>Toronto Catholic District School Board</v>
      </c>
    </row>
    <row r="254" spans="1:4" ht="30">
      <c r="A254">
        <f t="shared" si="3"/>
        <v>3</v>
      </c>
      <c r="B254" s="108">
        <v>40</v>
      </c>
      <c r="C254" s="109" t="s">
        <v>392</v>
      </c>
      <c r="D254" t="str">
        <f>INDEX('Funding Tables'!P:P,MATCH('Board Ventilation Strate-PY'!B254,'Funding Tables'!B:B,0))</f>
        <v>Toronto Catholic District School Board</v>
      </c>
    </row>
    <row r="255" spans="1:4" ht="30">
      <c r="A255">
        <f t="shared" si="3"/>
        <v>4</v>
      </c>
      <c r="B255" s="108">
        <v>40</v>
      </c>
      <c r="C255" s="109" t="s">
        <v>393</v>
      </c>
      <c r="D255" t="str">
        <f>INDEX('Funding Tables'!P:P,MATCH('Board Ventilation Strate-PY'!B255,'Funding Tables'!B:B,0))</f>
        <v>Toronto Catholic District School Board</v>
      </c>
    </row>
    <row r="256" spans="1:4">
      <c r="A256">
        <f t="shared" si="3"/>
        <v>1</v>
      </c>
      <c r="B256" s="108">
        <v>55</v>
      </c>
      <c r="C256" s="109" t="s">
        <v>394</v>
      </c>
      <c r="D256" t="str">
        <f>INDEX('Funding Tables'!P:P,MATCH('Board Ventilation Strate-PY'!B256,'Funding Tables'!B:B,0))</f>
        <v>Algonquin and Lakeshore Catholic District School Board</v>
      </c>
    </row>
    <row r="257" spans="1:4" ht="30">
      <c r="A257">
        <f t="shared" si="3"/>
        <v>2</v>
      </c>
      <c r="B257" s="108">
        <v>55</v>
      </c>
      <c r="C257" s="109" t="s">
        <v>395</v>
      </c>
      <c r="D257" t="str">
        <f>INDEX('Funding Tables'!P:P,MATCH('Board Ventilation Strate-PY'!B257,'Funding Tables'!B:B,0))</f>
        <v>Algonquin and Lakeshore Catholic District School Board</v>
      </c>
    </row>
    <row r="258" spans="1:4">
      <c r="A258">
        <f t="shared" si="3"/>
        <v>3</v>
      </c>
      <c r="B258" s="108">
        <v>55</v>
      </c>
      <c r="C258" s="109" t="s">
        <v>396</v>
      </c>
      <c r="D258" t="str">
        <f>INDEX('Funding Tables'!P:P,MATCH('Board Ventilation Strate-PY'!B258,'Funding Tables'!B:B,0))</f>
        <v>Algonquin and Lakeshore Catholic District School Board</v>
      </c>
    </row>
    <row r="259" spans="1:4" ht="30">
      <c r="A259">
        <f t="shared" si="3"/>
        <v>4</v>
      </c>
      <c r="B259" s="108">
        <v>55</v>
      </c>
      <c r="C259" s="109" t="s">
        <v>397</v>
      </c>
      <c r="D259" t="str">
        <f>INDEX('Funding Tables'!P:P,MATCH('Board Ventilation Strate-PY'!B259,'Funding Tables'!B:B,0))</f>
        <v>Algonquin and Lakeshore Catholic District School Board</v>
      </c>
    </row>
    <row r="260" spans="1:4">
      <c r="A260">
        <f t="shared" ref="A260:A287" si="4">IF(B260=B259,A259+1,1)</f>
        <v>1</v>
      </c>
      <c r="B260" s="108">
        <v>102</v>
      </c>
      <c r="C260" s="109" t="s">
        <v>398</v>
      </c>
      <c r="D260" t="str">
        <f>INDEX('Funding Tables'!P:P,MATCH('Board Ventilation Strate-PY'!B260,'Funding Tables'!B:B,0))</f>
        <v>Moosonee District School Area Board</v>
      </c>
    </row>
    <row r="261" spans="1:4">
      <c r="A261">
        <f t="shared" si="4"/>
        <v>2</v>
      </c>
      <c r="B261" s="108">
        <v>102</v>
      </c>
      <c r="C261" s="109" t="s">
        <v>295</v>
      </c>
      <c r="D261" t="str">
        <f>INDEX('Funding Tables'!P:P,MATCH('Board Ventilation Strate-PY'!B261,'Funding Tables'!B:B,0))</f>
        <v>Moosonee District School Area Board</v>
      </c>
    </row>
    <row r="262" spans="1:4">
      <c r="A262">
        <f t="shared" si="4"/>
        <v>3</v>
      </c>
      <c r="B262" s="108">
        <v>102</v>
      </c>
      <c r="C262" s="109" t="s">
        <v>296</v>
      </c>
      <c r="D262" t="str">
        <f>INDEX('Funding Tables'!P:P,MATCH('Board Ventilation Strate-PY'!B262,'Funding Tables'!B:B,0))</f>
        <v>Moosonee District School Area Board</v>
      </c>
    </row>
    <row r="263" spans="1:4">
      <c r="A263">
        <f t="shared" si="4"/>
        <v>4</v>
      </c>
      <c r="B263" s="108">
        <v>102</v>
      </c>
      <c r="C263" s="109" t="s">
        <v>399</v>
      </c>
      <c r="D263" t="str">
        <f>INDEX('Funding Tables'!P:P,MATCH('Board Ventilation Strate-PY'!B263,'Funding Tables'!B:B,0))</f>
        <v>Moosonee District School Area Board</v>
      </c>
    </row>
    <row r="264" spans="1:4" ht="30">
      <c r="A264">
        <f t="shared" si="4"/>
        <v>1</v>
      </c>
      <c r="B264" s="108">
        <v>20</v>
      </c>
      <c r="C264" s="109" t="s">
        <v>400</v>
      </c>
      <c r="D264" t="str">
        <f>INDEX('Funding Tables'!P:P,MATCH('Board Ventilation Strate-PY'!B264,'Funding Tables'!B:B,0))</f>
        <v>Halton District School Board</v>
      </c>
    </row>
    <row r="265" spans="1:4">
      <c r="A265">
        <f t="shared" si="4"/>
        <v>2</v>
      </c>
      <c r="B265" s="108">
        <v>20</v>
      </c>
      <c r="C265" s="109" t="s">
        <v>401</v>
      </c>
      <c r="D265" t="str">
        <f>INDEX('Funding Tables'!P:P,MATCH('Board Ventilation Strate-PY'!B265,'Funding Tables'!B:B,0))</f>
        <v>Halton District School Board</v>
      </c>
    </row>
    <row r="266" spans="1:4" ht="30">
      <c r="A266">
        <f t="shared" si="4"/>
        <v>3</v>
      </c>
      <c r="B266" s="108">
        <v>20</v>
      </c>
      <c r="C266" s="109" t="s">
        <v>402</v>
      </c>
      <c r="D266" t="str">
        <f>INDEX('Funding Tables'!P:P,MATCH('Board Ventilation Strate-PY'!B266,'Funding Tables'!B:B,0))</f>
        <v>Halton District School Board</v>
      </c>
    </row>
    <row r="267" spans="1:4" ht="30">
      <c r="A267">
        <f t="shared" si="4"/>
        <v>4</v>
      </c>
      <c r="B267" s="108">
        <v>20</v>
      </c>
      <c r="C267" s="109" t="s">
        <v>403</v>
      </c>
      <c r="D267" t="str">
        <f>INDEX('Funding Tables'!P:P,MATCH('Board Ventilation Strate-PY'!B267,'Funding Tables'!B:B,0))</f>
        <v>Halton District School Board</v>
      </c>
    </row>
    <row r="268" spans="1:4">
      <c r="A268">
        <f t="shared" si="4"/>
        <v>1</v>
      </c>
      <c r="B268" s="108">
        <v>4</v>
      </c>
      <c r="C268" s="109" t="s">
        <v>404</v>
      </c>
      <c r="D268" t="str">
        <f>INDEX('Funding Tables'!P:P,MATCH('Board Ventilation Strate-PY'!B268,'Funding Tables'!B:B,0))</f>
        <v>Near North District School Board</v>
      </c>
    </row>
    <row r="269" spans="1:4" ht="45">
      <c r="A269">
        <f t="shared" si="4"/>
        <v>2</v>
      </c>
      <c r="B269" s="108">
        <v>4</v>
      </c>
      <c r="C269" s="109" t="s">
        <v>405</v>
      </c>
      <c r="D269" t="str">
        <f>INDEX('Funding Tables'!P:P,MATCH('Board Ventilation Strate-PY'!B269,'Funding Tables'!B:B,0))</f>
        <v>Near North District School Board</v>
      </c>
    </row>
    <row r="270" spans="1:4" ht="30">
      <c r="A270">
        <f t="shared" si="4"/>
        <v>3</v>
      </c>
      <c r="B270" s="108">
        <v>4</v>
      </c>
      <c r="C270" s="109" t="s">
        <v>406</v>
      </c>
      <c r="D270" t="str">
        <f>INDEX('Funding Tables'!P:P,MATCH('Board Ventilation Strate-PY'!B270,'Funding Tables'!B:B,0))</f>
        <v>Near North District School Board</v>
      </c>
    </row>
    <row r="271" spans="1:4" ht="30">
      <c r="A271">
        <f t="shared" si="4"/>
        <v>4</v>
      </c>
      <c r="B271" s="108">
        <v>4</v>
      </c>
      <c r="C271" s="109" t="s">
        <v>407</v>
      </c>
      <c r="D271" t="str">
        <f>INDEX('Funding Tables'!P:P,MATCH('Board Ventilation Strate-PY'!B271,'Funding Tables'!B:B,0))</f>
        <v>Near North District School Board</v>
      </c>
    </row>
    <row r="272" spans="1:4">
      <c r="A272">
        <f t="shared" si="4"/>
        <v>1</v>
      </c>
      <c r="B272" s="108" t="s">
        <v>408</v>
      </c>
      <c r="C272" s="109" t="s">
        <v>409</v>
      </c>
      <c r="D272" t="str">
        <f>INDEX('Funding Tables'!P:P,MATCH('Board Ventilation Strate-PY'!B272,'Funding Tables'!B:B,0))</f>
        <v>Superior-Greenstone District School Board</v>
      </c>
    </row>
    <row r="273" spans="1:4">
      <c r="A273">
        <f t="shared" si="4"/>
        <v>2</v>
      </c>
      <c r="B273" s="108" t="s">
        <v>408</v>
      </c>
      <c r="C273" s="109" t="s">
        <v>410</v>
      </c>
      <c r="D273" t="str">
        <f>INDEX('Funding Tables'!P:P,MATCH('Board Ventilation Strate-PY'!B273,'Funding Tables'!B:B,0))</f>
        <v>Superior-Greenstone District School Board</v>
      </c>
    </row>
    <row r="274" spans="1:4" ht="30">
      <c r="A274">
        <f t="shared" si="4"/>
        <v>3</v>
      </c>
      <c r="B274" s="108" t="s">
        <v>408</v>
      </c>
      <c r="C274" s="109" t="s">
        <v>411</v>
      </c>
      <c r="D274" t="str">
        <f>INDEX('Funding Tables'!P:P,MATCH('Board Ventilation Strate-PY'!B274,'Funding Tables'!B:B,0))</f>
        <v>Superior-Greenstone District School Board</v>
      </c>
    </row>
    <row r="275" spans="1:4">
      <c r="A275">
        <f t="shared" si="4"/>
        <v>4</v>
      </c>
      <c r="B275" s="108" t="s">
        <v>408</v>
      </c>
      <c r="C275" s="109" t="s">
        <v>412</v>
      </c>
      <c r="D275" t="str">
        <f>INDEX('Funding Tables'!P:P,MATCH('Board Ventilation Strate-PY'!B275,'Funding Tables'!B:B,0))</f>
        <v>Superior-Greenstone District School Board</v>
      </c>
    </row>
    <row r="276" spans="1:4" ht="30">
      <c r="A276">
        <f t="shared" si="4"/>
        <v>1</v>
      </c>
      <c r="B276" s="108">
        <v>62</v>
      </c>
      <c r="C276" s="109" t="s">
        <v>413</v>
      </c>
      <c r="D276" t="str">
        <f>INDEX('Funding Tables'!P:P,MATCH('Board Ventilation Strate-PY'!B276,'Funding Tables'!B:B,0))</f>
        <v>Conseil scolaire de district catholique des Aurores boréales</v>
      </c>
    </row>
    <row r="277" spans="1:4" ht="30">
      <c r="A277">
        <f t="shared" si="4"/>
        <v>2</v>
      </c>
      <c r="B277" s="108">
        <v>62</v>
      </c>
      <c r="C277" s="109" t="s">
        <v>414</v>
      </c>
      <c r="D277" t="str">
        <f>INDEX('Funding Tables'!P:P,MATCH('Board Ventilation Strate-PY'!B277,'Funding Tables'!B:B,0))</f>
        <v>Conseil scolaire de district catholique des Aurores boréales</v>
      </c>
    </row>
    <row r="278" spans="1:4" ht="30">
      <c r="A278">
        <f t="shared" si="4"/>
        <v>3</v>
      </c>
      <c r="B278" s="108">
        <v>62</v>
      </c>
      <c r="C278" s="109" t="s">
        <v>415</v>
      </c>
      <c r="D278" t="str">
        <f>INDEX('Funding Tables'!P:P,MATCH('Board Ventilation Strate-PY'!B278,'Funding Tables'!B:B,0))</f>
        <v>Conseil scolaire de district catholique des Aurores boréales</v>
      </c>
    </row>
    <row r="279" spans="1:4" ht="30">
      <c r="A279">
        <f t="shared" si="4"/>
        <v>4</v>
      </c>
      <c r="B279" s="108">
        <v>62</v>
      </c>
      <c r="C279" s="109" t="s">
        <v>416</v>
      </c>
      <c r="D279" t="str">
        <f>INDEX('Funding Tables'!P:P,MATCH('Board Ventilation Strate-PY'!B279,'Funding Tables'!B:B,0))</f>
        <v>Conseil scolaire de district catholique des Aurores boréales</v>
      </c>
    </row>
    <row r="280" spans="1:4">
      <c r="A280">
        <f t="shared" si="4"/>
        <v>1</v>
      </c>
      <c r="B280" s="108">
        <v>7</v>
      </c>
      <c r="C280" s="109" t="s">
        <v>417</v>
      </c>
      <c r="D280" t="str">
        <f>INDEX('Funding Tables'!P:P,MATCH('Board Ventilation Strate-PY'!B280,'Funding Tables'!B:B,0))</f>
        <v>Bluewater District School Board</v>
      </c>
    </row>
    <row r="281" spans="1:4">
      <c r="A281">
        <f t="shared" si="4"/>
        <v>2</v>
      </c>
      <c r="B281" s="108">
        <v>7</v>
      </c>
      <c r="C281" s="109" t="s">
        <v>418</v>
      </c>
      <c r="D281" t="str">
        <f>INDEX('Funding Tables'!P:P,MATCH('Board Ventilation Strate-PY'!B281,'Funding Tables'!B:B,0))</f>
        <v>Bluewater District School Board</v>
      </c>
    </row>
    <row r="282" spans="1:4">
      <c r="A282">
        <f t="shared" si="4"/>
        <v>3</v>
      </c>
      <c r="B282" s="108">
        <v>7</v>
      </c>
      <c r="C282" s="109" t="s">
        <v>419</v>
      </c>
      <c r="D282" t="str">
        <f>INDEX('Funding Tables'!P:P,MATCH('Board Ventilation Strate-PY'!B282,'Funding Tables'!B:B,0))</f>
        <v>Bluewater District School Board</v>
      </c>
    </row>
    <row r="283" spans="1:4">
      <c r="A283">
        <f t="shared" si="4"/>
        <v>4</v>
      </c>
      <c r="B283" s="108">
        <v>7</v>
      </c>
      <c r="C283" s="109" t="s">
        <v>420</v>
      </c>
      <c r="D283" t="str">
        <f>INDEX('Funding Tables'!P:P,MATCH('Board Ventilation Strate-PY'!B283,'Funding Tables'!B:B,0))</f>
        <v>Bluewater District School Board</v>
      </c>
    </row>
    <row r="284" spans="1:4">
      <c r="A284">
        <f t="shared" si="4"/>
        <v>1</v>
      </c>
      <c r="B284" s="108">
        <v>101</v>
      </c>
      <c r="C284" s="109" t="s">
        <v>421</v>
      </c>
      <c r="D284" t="str">
        <f>INDEX('Funding Tables'!P:P,MATCH('Board Ventilation Strate-PY'!B284,'Funding Tables'!B:B,0))</f>
        <v>Moose Factory Island District School Area Board</v>
      </c>
    </row>
    <row r="285" spans="1:4">
      <c r="A285">
        <f t="shared" si="4"/>
        <v>2</v>
      </c>
      <c r="B285" s="108">
        <v>101</v>
      </c>
      <c r="C285" s="109" t="s">
        <v>422</v>
      </c>
      <c r="D285" t="str">
        <f>INDEX('Funding Tables'!P:P,MATCH('Board Ventilation Strate-PY'!B285,'Funding Tables'!B:B,0))</f>
        <v>Moose Factory Island District School Area Board</v>
      </c>
    </row>
    <row r="286" spans="1:4">
      <c r="A286">
        <f t="shared" si="4"/>
        <v>3</v>
      </c>
      <c r="B286" s="108">
        <v>101</v>
      </c>
      <c r="C286" s="109" t="s">
        <v>423</v>
      </c>
      <c r="D286" t="str">
        <f>INDEX('Funding Tables'!P:P,MATCH('Board Ventilation Strate-PY'!B286,'Funding Tables'!B:B,0))</f>
        <v>Moose Factory Island District School Area Board</v>
      </c>
    </row>
    <row r="287" spans="1:4">
      <c r="A287">
        <f t="shared" si="4"/>
        <v>4</v>
      </c>
      <c r="B287" s="108">
        <v>101</v>
      </c>
      <c r="C287" s="109" t="s">
        <v>424</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H85"/>
  <sheetViews>
    <sheetView topLeftCell="O1" zoomScale="85" zoomScaleNormal="85" workbookViewId="0">
      <selection activeCell="C200" sqref="C200"/>
    </sheetView>
  </sheetViews>
  <sheetFormatPr defaultRowHeight="15"/>
  <cols>
    <col min="2" max="2" width="17.5703125" style="12" customWidth="1"/>
    <col min="3" max="3" width="35" customWidth="1"/>
    <col min="4" max="4" width="13.5703125" customWidth="1"/>
    <col min="5" max="5" width="14.140625" customWidth="1"/>
    <col min="6" max="9" width="8.570312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140625" customWidth="1"/>
    <col min="19" max="19" width="15.85546875" customWidth="1"/>
    <col min="20" max="20" width="18.85546875" customWidth="1"/>
    <col min="21" max="23" width="18.5703125" customWidth="1"/>
    <col min="24" max="24" width="11.85546875" customWidth="1"/>
    <col min="25" max="25" width="19.140625" customWidth="1"/>
    <col min="29" max="33" width="9.140625" customWidth="1"/>
    <col min="34" max="34" width="57.5703125" customWidth="1"/>
    <col min="35" max="35" width="19.5703125" customWidth="1"/>
  </cols>
  <sheetData>
    <row r="1" spans="1:34" ht="15.75">
      <c r="A1" s="41" t="s">
        <v>425</v>
      </c>
      <c r="C1" s="13" t="s">
        <v>426</v>
      </c>
      <c r="D1" s="167" t="s">
        <v>427</v>
      </c>
      <c r="E1" s="167"/>
      <c r="F1" s="168" t="s">
        <v>428</v>
      </c>
      <c r="G1" s="168"/>
      <c r="P1" s="13" t="s">
        <v>426</v>
      </c>
      <c r="Q1" s="44"/>
      <c r="R1" s="44"/>
      <c r="S1" s="44"/>
      <c r="T1" s="44"/>
      <c r="U1" s="44"/>
      <c r="V1" t="s">
        <v>429</v>
      </c>
    </row>
    <row r="2" spans="1:34" ht="60">
      <c r="A2" t="s">
        <v>128</v>
      </c>
      <c r="B2" s="12" t="s">
        <v>430</v>
      </c>
      <c r="C2" t="s">
        <v>431</v>
      </c>
      <c r="D2" s="13" t="s">
        <v>432</v>
      </c>
      <c r="E2" s="13" t="s">
        <v>433</v>
      </c>
      <c r="F2" s="13" t="s">
        <v>432</v>
      </c>
      <c r="G2" s="13" t="s">
        <v>433</v>
      </c>
      <c r="H2" s="13" t="s">
        <v>434</v>
      </c>
      <c r="I2" s="13" t="s">
        <v>435</v>
      </c>
      <c r="J2" s="13" t="s">
        <v>436</v>
      </c>
      <c r="K2" s="13" t="s">
        <v>437</v>
      </c>
      <c r="L2" s="13" t="s">
        <v>438</v>
      </c>
      <c r="M2" s="13" t="s">
        <v>439</v>
      </c>
      <c r="N2" s="13" t="s">
        <v>440</v>
      </c>
      <c r="O2" s="17" t="s">
        <v>441</v>
      </c>
      <c r="P2" t="s">
        <v>431</v>
      </c>
      <c r="Q2" s="44" t="s">
        <v>442</v>
      </c>
      <c r="R2" s="44" t="s">
        <v>443</v>
      </c>
      <c r="S2" s="45" t="s">
        <v>444</v>
      </c>
      <c r="T2" s="45" t="s">
        <v>445</v>
      </c>
      <c r="U2" s="45" t="s">
        <v>446</v>
      </c>
      <c r="V2" s="46" t="s">
        <v>49</v>
      </c>
      <c r="W2" s="46" t="s">
        <v>49</v>
      </c>
      <c r="X2" s="46" t="s">
        <v>50</v>
      </c>
      <c r="Y2" s="46" t="s">
        <v>51</v>
      </c>
      <c r="Z2" s="66"/>
      <c r="AA2" s="66"/>
      <c r="AB2" s="66"/>
      <c r="AH2" s="53" t="s">
        <v>447</v>
      </c>
    </row>
    <row r="3" spans="1:34">
      <c r="A3">
        <v>1</v>
      </c>
      <c r="B3" s="12">
        <v>1</v>
      </c>
      <c r="C3" t="s">
        <v>448</v>
      </c>
      <c r="D3" s="14"/>
      <c r="E3" s="14"/>
      <c r="F3" s="14"/>
      <c r="G3" s="14"/>
      <c r="H3" s="14"/>
      <c r="I3" s="14"/>
      <c r="J3" s="14"/>
      <c r="K3" s="47" t="str">
        <f>IF($C3='4. Board Level Worksheet'!$C$5,'4. Board Level Worksheet'!$C$18,"")</f>
        <v/>
      </c>
      <c r="L3" s="47" t="str">
        <f>IF($C3='4. Board Level Worksheet'!$C$5,'4. Board Level Worksheet'!$C$19,"")</f>
        <v/>
      </c>
      <c r="M3" s="49" t="str">
        <f>IF($C3='4. Board Level Worksheet'!$C$5,'4. Board Level Worksheet'!$C$21,"")</f>
        <v/>
      </c>
      <c r="N3" s="49" t="str">
        <f>IF($C3='4. Board Level Worksheet'!$C$5,'4. Board Level Worksheet'!$C$28,"")</f>
        <v/>
      </c>
      <c r="O3" s="49"/>
      <c r="P3" t="s">
        <v>448</v>
      </c>
      <c r="Q3" s="49">
        <v>293100</v>
      </c>
      <c r="R3" s="49">
        <v>293100</v>
      </c>
      <c r="S3" s="49">
        <v>161908</v>
      </c>
      <c r="T3" s="49">
        <v>18000</v>
      </c>
      <c r="U3" s="49">
        <v>109</v>
      </c>
      <c r="V3" s="123">
        <v>129160.54469351232</v>
      </c>
      <c r="W3" s="123">
        <f>ROUND(V3,0)</f>
        <v>129161</v>
      </c>
      <c r="X3" s="49">
        <v>268398</v>
      </c>
      <c r="Y3" s="49">
        <v>193307</v>
      </c>
      <c r="Z3" s="48"/>
      <c r="AA3" s="48"/>
      <c r="AB3" s="48"/>
      <c r="AH3" s="52" t="s">
        <v>80</v>
      </c>
    </row>
    <row r="4" spans="1:34">
      <c r="A4">
        <v>2</v>
      </c>
      <c r="B4" s="12">
        <v>2</v>
      </c>
      <c r="C4" t="s">
        <v>449</v>
      </c>
      <c r="D4" s="14"/>
      <c r="E4" s="14"/>
      <c r="F4" s="14"/>
      <c r="G4" s="14"/>
      <c r="H4" s="14"/>
      <c r="I4" s="14"/>
      <c r="J4" s="14"/>
      <c r="K4" s="47" t="str">
        <f>IF($C4='4. Board Level Worksheet'!$C$5,'4. Board Level Worksheet'!$C$18,"")</f>
        <v/>
      </c>
      <c r="L4" s="47" t="str">
        <f>IF($C4='4. Board Level Worksheet'!$C$5,'4. Board Level Worksheet'!$C$19,"")</f>
        <v/>
      </c>
      <c r="M4" s="49" t="str">
        <f>IF($C4='4. Board Level Worksheet'!$C$5,'4. Board Level Worksheet'!$C$21,"")</f>
        <v/>
      </c>
      <c r="N4" s="49" t="str">
        <f>IF($C4='4. Board Level Worksheet'!$C$5,'4. Board Level Worksheet'!$C$28,"")</f>
        <v/>
      </c>
      <c r="O4" s="49" t="str">
        <f>IF($C4='4. Board Level Worksheet'!$C$5,'4. Board Level Worksheet'!#REF!,"")</f>
        <v/>
      </c>
      <c r="P4" t="s">
        <v>449</v>
      </c>
      <c r="Q4" s="49">
        <v>416400</v>
      </c>
      <c r="R4" s="49">
        <v>416400</v>
      </c>
      <c r="S4" s="49">
        <v>178138</v>
      </c>
      <c r="T4" s="49">
        <v>28000</v>
      </c>
      <c r="U4" s="49">
        <v>132</v>
      </c>
      <c r="V4" s="123">
        <v>155381.10639821031</v>
      </c>
      <c r="W4" s="123">
        <f t="shared" ref="W4:W67" si="0">ROUND(V4,0)</f>
        <v>155381</v>
      </c>
      <c r="X4" s="49">
        <v>323016</v>
      </c>
      <c r="Y4" s="49">
        <v>227876</v>
      </c>
      <c r="Z4" s="48"/>
      <c r="AA4" s="48"/>
      <c r="AB4" s="48"/>
      <c r="AH4" s="52" t="s">
        <v>127</v>
      </c>
    </row>
    <row r="5" spans="1:34">
      <c r="A5">
        <v>3</v>
      </c>
      <c r="B5" s="12">
        <v>3</v>
      </c>
      <c r="C5" t="s">
        <v>450</v>
      </c>
      <c r="D5" s="14"/>
      <c r="E5" s="14"/>
      <c r="F5" s="14"/>
      <c r="G5" s="14"/>
      <c r="H5" s="14"/>
      <c r="I5" s="14"/>
      <c r="J5" s="14"/>
      <c r="K5" s="47" t="str">
        <f>IF($C5='4. Board Level Worksheet'!$C$5,'4. Board Level Worksheet'!$C$18,"")</f>
        <v/>
      </c>
      <c r="L5" s="47" t="str">
        <f>IF($C5='4. Board Level Worksheet'!$C$5,'4. Board Level Worksheet'!$C$19,"")</f>
        <v/>
      </c>
      <c r="M5" s="49" t="str">
        <f>IF($C5='4. Board Level Worksheet'!$C$5,'4. Board Level Worksheet'!$C$21,"")</f>
        <v/>
      </c>
      <c r="N5" s="49" t="str">
        <f>IF($C5='4. Board Level Worksheet'!$C$5,'4. Board Level Worksheet'!$C$28,"")</f>
        <v/>
      </c>
      <c r="O5" s="49" t="str">
        <f>IF($C5='4. Board Level Worksheet'!$C$5,'4. Board Level Worksheet'!#REF!,"")</f>
        <v/>
      </c>
      <c r="P5" t="s">
        <v>450</v>
      </c>
      <c r="Q5" s="49">
        <v>449100</v>
      </c>
      <c r="R5" s="49">
        <v>449100</v>
      </c>
      <c r="S5" s="49">
        <v>208436</v>
      </c>
      <c r="T5" s="49">
        <v>34000</v>
      </c>
      <c r="U5" s="49">
        <v>900</v>
      </c>
      <c r="V5" s="123">
        <v>271916.93619686802</v>
      </c>
      <c r="W5" s="123">
        <f t="shared" si="0"/>
        <v>271917</v>
      </c>
      <c r="X5" s="49">
        <v>510593</v>
      </c>
      <c r="Y5" s="49">
        <v>327370</v>
      </c>
      <c r="Z5" s="48"/>
      <c r="AA5" s="48"/>
      <c r="AB5" s="48"/>
      <c r="AH5" s="52" t="s">
        <v>451</v>
      </c>
    </row>
    <row r="6" spans="1:34">
      <c r="A6">
        <v>4</v>
      </c>
      <c r="B6" s="12">
        <v>4</v>
      </c>
      <c r="C6" t="s">
        <v>452</v>
      </c>
      <c r="D6" s="14"/>
      <c r="E6" s="14"/>
      <c r="F6" s="14"/>
      <c r="G6" s="14"/>
      <c r="H6" s="14"/>
      <c r="I6" s="14"/>
      <c r="J6" s="14"/>
      <c r="K6" s="47" t="str">
        <f>IF($C6='4. Board Level Worksheet'!$C$5,'4. Board Level Worksheet'!$C$18,"")</f>
        <v/>
      </c>
      <c r="L6" s="47" t="str">
        <f>IF($C6='4. Board Level Worksheet'!$C$5,'4. Board Level Worksheet'!$C$19,"")</f>
        <v/>
      </c>
      <c r="M6" s="49" t="str">
        <f>IF($C6='4. Board Level Worksheet'!$C$5,'4. Board Level Worksheet'!$C$21,"")</f>
        <v/>
      </c>
      <c r="N6" s="49" t="str">
        <f>IF($C6='4. Board Level Worksheet'!$C$5,'4. Board Level Worksheet'!$C$28,"")</f>
        <v/>
      </c>
      <c r="O6" s="49" t="str">
        <f>IF($C6='4. Board Level Worksheet'!$C$5,'4. Board Level Worksheet'!#REF!,"")</f>
        <v/>
      </c>
      <c r="P6" t="s">
        <v>452</v>
      </c>
      <c r="Q6" s="49">
        <v>356200</v>
      </c>
      <c r="R6" s="49">
        <v>356200</v>
      </c>
      <c r="S6" s="49">
        <v>172157</v>
      </c>
      <c r="T6" s="49">
        <v>3000</v>
      </c>
      <c r="U6" s="49">
        <v>181</v>
      </c>
      <c r="V6" s="123">
        <v>226273.73619239376</v>
      </c>
      <c r="W6" s="123">
        <f t="shared" si="0"/>
        <v>226274</v>
      </c>
      <c r="X6" s="49">
        <v>411489</v>
      </c>
      <c r="Y6" s="49">
        <v>282901</v>
      </c>
      <c r="Z6" s="48"/>
      <c r="AA6" s="48"/>
      <c r="AB6" s="48"/>
    </row>
    <row r="7" spans="1:34">
      <c r="A7">
        <v>5</v>
      </c>
      <c r="B7" s="12" t="s">
        <v>453</v>
      </c>
      <c r="C7" t="s">
        <v>454</v>
      </c>
      <c r="D7" s="14"/>
      <c r="E7" s="14"/>
      <c r="F7" s="14"/>
      <c r="G7" s="14"/>
      <c r="H7" s="14"/>
      <c r="I7" s="14"/>
      <c r="J7" s="14"/>
      <c r="K7" s="47" t="str">
        <f>IF($C7='4. Board Level Worksheet'!$C$5,'4. Board Level Worksheet'!$C$18,"")</f>
        <v/>
      </c>
      <c r="L7" s="47" t="str">
        <f>IF($C7='4. Board Level Worksheet'!$C$5,'4. Board Level Worksheet'!$C$19,"")</f>
        <v/>
      </c>
      <c r="M7" s="49" t="str">
        <f>IF($C7='4. Board Level Worksheet'!$C$5,'4. Board Level Worksheet'!$C$21,"")</f>
        <v/>
      </c>
      <c r="N7" s="49" t="str">
        <f>IF($C7='4. Board Level Worksheet'!$C$5,'4. Board Level Worksheet'!$C$28,"")</f>
        <v/>
      </c>
      <c r="O7" s="49" t="str">
        <f>IF($C7='4. Board Level Worksheet'!$C$5,'4. Board Level Worksheet'!#REF!,"")</f>
        <v/>
      </c>
      <c r="P7" t="s">
        <v>454</v>
      </c>
      <c r="Q7" s="49">
        <v>170900</v>
      </c>
      <c r="R7" s="49">
        <v>170900</v>
      </c>
      <c r="S7" s="49">
        <v>101339</v>
      </c>
      <c r="T7" s="49">
        <v>13000</v>
      </c>
      <c r="U7" s="49">
        <v>23</v>
      </c>
      <c r="V7" s="123">
        <v>41758.672344519022</v>
      </c>
      <c r="W7" s="123">
        <f t="shared" si="0"/>
        <v>41759</v>
      </c>
      <c r="X7" s="49">
        <v>107495</v>
      </c>
      <c r="Y7" s="49">
        <v>87815</v>
      </c>
      <c r="Z7" s="48"/>
      <c r="AA7" s="48"/>
      <c r="AB7" s="48"/>
    </row>
    <row r="8" spans="1:34">
      <c r="A8">
        <v>6</v>
      </c>
      <c r="B8" s="12" t="s">
        <v>176</v>
      </c>
      <c r="C8" t="s">
        <v>455</v>
      </c>
      <c r="D8" s="14"/>
      <c r="E8" s="14"/>
      <c r="F8" s="14"/>
      <c r="G8" s="14"/>
      <c r="H8" s="14"/>
      <c r="I8" s="14"/>
      <c r="J8" s="14"/>
      <c r="K8" s="47" t="str">
        <f>IF($C8='4. Board Level Worksheet'!$C$5,'4. Board Level Worksheet'!$C$18,"")</f>
        <v/>
      </c>
      <c r="L8" s="47" t="str">
        <f>IF($C8='4. Board Level Worksheet'!$C$5,'4. Board Level Worksheet'!$C$19,"")</f>
        <v/>
      </c>
      <c r="M8" s="49" t="str">
        <f>IF($C8='4. Board Level Worksheet'!$C$5,'4. Board Level Worksheet'!$C$21,"")</f>
        <v/>
      </c>
      <c r="N8" s="49" t="str">
        <f>IF($C8='4. Board Level Worksheet'!$C$5,'4. Board Level Worksheet'!$C$28,"")</f>
        <v/>
      </c>
      <c r="O8" s="49" t="str">
        <f>IF($C8='4. Board Level Worksheet'!$C$5,'4. Board Level Worksheet'!#REF!,"")</f>
        <v/>
      </c>
      <c r="P8" t="s">
        <v>455</v>
      </c>
      <c r="Q8" s="49">
        <v>111400</v>
      </c>
      <c r="R8" s="49">
        <v>111400</v>
      </c>
      <c r="S8" s="49">
        <v>51128</v>
      </c>
      <c r="T8" s="49">
        <v>8000</v>
      </c>
      <c r="U8" s="49">
        <v>19</v>
      </c>
      <c r="V8" s="123">
        <v>33989.617024608502</v>
      </c>
      <c r="W8" s="123">
        <f t="shared" si="0"/>
        <v>33990</v>
      </c>
      <c r="X8" s="49">
        <v>85994</v>
      </c>
      <c r="Y8" s="49">
        <v>68688</v>
      </c>
      <c r="Z8" s="48"/>
      <c r="AA8" s="48"/>
      <c r="AB8" s="48"/>
    </row>
    <row r="9" spans="1:34">
      <c r="A9">
        <v>7</v>
      </c>
      <c r="B9" s="12" t="s">
        <v>289</v>
      </c>
      <c r="C9" t="s">
        <v>456</v>
      </c>
      <c r="D9" s="14"/>
      <c r="E9" s="14"/>
      <c r="F9" s="14"/>
      <c r="G9" s="14"/>
      <c r="H9" s="14"/>
      <c r="I9" s="14"/>
      <c r="J9" s="14"/>
      <c r="K9" s="47" t="str">
        <f>IF($C9='4. Board Level Worksheet'!$C$5,'4. Board Level Worksheet'!$C$18,"")</f>
        <v/>
      </c>
      <c r="L9" s="47" t="str">
        <f>IF($C9='4. Board Level Worksheet'!$C$5,'4. Board Level Worksheet'!$C$19,"")</f>
        <v/>
      </c>
      <c r="M9" s="49" t="str">
        <f>IF($C9='4. Board Level Worksheet'!$C$5,'4. Board Level Worksheet'!$C$21,"")</f>
        <v/>
      </c>
      <c r="N9" s="49" t="str">
        <f>IF($C9='4. Board Level Worksheet'!$C$5,'4. Board Level Worksheet'!$C$28,"")</f>
        <v/>
      </c>
      <c r="O9" s="49" t="str">
        <f>IF($C9='4. Board Level Worksheet'!$C$5,'4. Board Level Worksheet'!#REF!,"")</f>
        <v/>
      </c>
      <c r="P9" t="s">
        <v>456</v>
      </c>
      <c r="Q9" s="49">
        <v>293800</v>
      </c>
      <c r="R9" s="49">
        <v>293800</v>
      </c>
      <c r="S9" s="49">
        <v>122324</v>
      </c>
      <c r="T9" s="49">
        <v>20000</v>
      </c>
      <c r="U9" s="49">
        <v>26</v>
      </c>
      <c r="V9" s="123">
        <v>47585.463834451904</v>
      </c>
      <c r="W9" s="123">
        <f t="shared" si="0"/>
        <v>47585</v>
      </c>
      <c r="X9" s="49">
        <v>164466</v>
      </c>
      <c r="Y9" s="49">
        <v>129906</v>
      </c>
      <c r="Z9" s="48"/>
      <c r="AA9" s="48"/>
      <c r="AB9" s="48"/>
    </row>
    <row r="10" spans="1:34">
      <c r="A10">
        <v>8</v>
      </c>
      <c r="B10" s="12" t="s">
        <v>408</v>
      </c>
      <c r="C10" t="s">
        <v>457</v>
      </c>
      <c r="D10" s="14"/>
      <c r="E10" s="14"/>
      <c r="F10" s="14"/>
      <c r="G10" s="14"/>
      <c r="H10" s="14"/>
      <c r="I10" s="14"/>
      <c r="J10" s="14"/>
      <c r="K10" s="47" t="str">
        <f>IF($C10='4. Board Level Worksheet'!$C$5,'4. Board Level Worksheet'!$C$18,"")</f>
        <v/>
      </c>
      <c r="L10" s="47" t="str">
        <f>IF($C10='4. Board Level Worksheet'!$C$5,'4. Board Level Worksheet'!$C$19,"")</f>
        <v/>
      </c>
      <c r="M10" s="49" t="str">
        <f>IF($C10='4. Board Level Worksheet'!$C$5,'4. Board Level Worksheet'!$C$21,"")</f>
        <v/>
      </c>
      <c r="N10" s="49" t="str">
        <f>IF($C10='4. Board Level Worksheet'!$C$5,'4. Board Level Worksheet'!$C$28,"")</f>
        <v/>
      </c>
      <c r="O10" s="49" t="str">
        <f>IF($C10='4. Board Level Worksheet'!$C$5,'4. Board Level Worksheet'!#REF!,"")</f>
        <v/>
      </c>
      <c r="P10" t="s">
        <v>457</v>
      </c>
      <c r="Q10" s="49">
        <v>148200</v>
      </c>
      <c r="R10" s="49">
        <v>148200</v>
      </c>
      <c r="S10" s="49">
        <v>62121</v>
      </c>
      <c r="T10" s="49">
        <v>6000</v>
      </c>
      <c r="U10" s="49">
        <v>10</v>
      </c>
      <c r="V10" s="123">
        <v>26220.56170469799</v>
      </c>
      <c r="W10" s="123">
        <f t="shared" si="0"/>
        <v>26221</v>
      </c>
      <c r="X10" s="49">
        <v>89867</v>
      </c>
      <c r="Y10" s="49">
        <v>68731</v>
      </c>
      <c r="Z10" s="48"/>
      <c r="AA10" s="48"/>
      <c r="AB10" s="48"/>
    </row>
    <row r="11" spans="1:34">
      <c r="A11">
        <v>9</v>
      </c>
      <c r="B11" s="12">
        <v>7</v>
      </c>
      <c r="C11" t="s">
        <v>458</v>
      </c>
      <c r="D11" s="14"/>
      <c r="E11" s="14"/>
      <c r="F11" s="14"/>
      <c r="G11" s="14"/>
      <c r="H11" s="14"/>
      <c r="I11" s="14"/>
      <c r="J11" s="14"/>
      <c r="K11" s="47" t="str">
        <f>IF($C11='4. Board Level Worksheet'!$C$5,'4. Board Level Worksheet'!$C$18,"")</f>
        <v/>
      </c>
      <c r="L11" s="47" t="str">
        <f>IF($C11='4. Board Level Worksheet'!$C$5,'4. Board Level Worksheet'!$C$19,"")</f>
        <v/>
      </c>
      <c r="M11" s="49" t="str">
        <f>IF($C11='4. Board Level Worksheet'!$C$5,'4. Board Level Worksheet'!$C$21,"")</f>
        <v/>
      </c>
      <c r="N11" s="49" t="str">
        <f>IF($C11='4. Board Level Worksheet'!$C$5,'4. Board Level Worksheet'!$C$28,"")</f>
        <v/>
      </c>
      <c r="O11" s="49" t="str">
        <f>IF($C11='4. Board Level Worksheet'!$C$5,'4. Board Level Worksheet'!#REF!,"")</f>
        <v/>
      </c>
      <c r="P11" t="s">
        <v>458</v>
      </c>
      <c r="Q11" s="49">
        <v>452800</v>
      </c>
      <c r="R11" s="49">
        <v>452800</v>
      </c>
      <c r="S11" s="49">
        <v>264305</v>
      </c>
      <c r="T11" s="49">
        <v>45000</v>
      </c>
      <c r="U11" s="49">
        <v>103</v>
      </c>
      <c r="V11" s="123">
        <v>131102.80852348995</v>
      </c>
      <c r="W11" s="123">
        <f t="shared" si="0"/>
        <v>131103</v>
      </c>
      <c r="X11" s="49">
        <v>266574</v>
      </c>
      <c r="Y11" s="49">
        <v>207518</v>
      </c>
      <c r="Z11" s="48"/>
      <c r="AA11" s="48"/>
      <c r="AB11" s="48"/>
    </row>
    <row r="12" spans="1:34">
      <c r="A12">
        <v>10</v>
      </c>
      <c r="B12" s="12">
        <v>8</v>
      </c>
      <c r="C12" t="s">
        <v>459</v>
      </c>
      <c r="D12" s="14"/>
      <c r="E12" s="14"/>
      <c r="F12" s="14"/>
      <c r="G12" s="14"/>
      <c r="H12" s="14"/>
      <c r="I12" s="14"/>
      <c r="J12" s="14"/>
      <c r="K12" s="47" t="str">
        <f>IF($C12='4. Board Level Worksheet'!$C$5,'4. Board Level Worksheet'!$C$18,"")</f>
        <v/>
      </c>
      <c r="L12" s="47" t="str">
        <f>IF($C12='4. Board Level Worksheet'!$C$5,'4. Board Level Worksheet'!$C$19,"")</f>
        <v/>
      </c>
      <c r="M12" s="49" t="str">
        <f>IF($C12='4. Board Level Worksheet'!$C$5,'4. Board Level Worksheet'!$C$21,"")</f>
        <v/>
      </c>
      <c r="N12" s="49" t="str">
        <f>IF($C12='4. Board Level Worksheet'!$C$5,'4. Board Level Worksheet'!$C$28,"")</f>
        <v/>
      </c>
      <c r="O12" s="49" t="str">
        <f>IF($C12='4. Board Level Worksheet'!$C$5,'4. Board Level Worksheet'!#REF!,"")</f>
        <v/>
      </c>
      <c r="P12" t="s">
        <v>459</v>
      </c>
      <c r="Q12" s="49">
        <v>402900</v>
      </c>
      <c r="R12" s="49">
        <v>402900</v>
      </c>
      <c r="S12" s="49">
        <v>256236.00000000003</v>
      </c>
      <c r="T12" s="49">
        <v>34000</v>
      </c>
      <c r="U12" s="49">
        <v>62</v>
      </c>
      <c r="V12" s="123">
        <v>93228.663838926179</v>
      </c>
      <c r="W12" s="123">
        <f t="shared" si="0"/>
        <v>93229</v>
      </c>
      <c r="X12" s="49">
        <v>237936</v>
      </c>
      <c r="Y12" s="49">
        <v>186714</v>
      </c>
      <c r="Z12" s="48"/>
      <c r="AA12" s="48"/>
      <c r="AB12" s="48"/>
    </row>
    <row r="13" spans="1:34">
      <c r="A13">
        <v>11</v>
      </c>
      <c r="B13" s="12">
        <v>9</v>
      </c>
      <c r="C13" t="s">
        <v>460</v>
      </c>
      <c r="D13" s="14"/>
      <c r="E13" s="14"/>
      <c r="F13" s="14"/>
      <c r="G13" s="14"/>
      <c r="H13" s="14"/>
      <c r="I13" s="14"/>
      <c r="J13" s="14"/>
      <c r="K13" s="47" t="str">
        <f>IF($C13='4. Board Level Worksheet'!$C$5,'4. Board Level Worksheet'!$C$18,"")</f>
        <v/>
      </c>
      <c r="L13" s="47" t="str">
        <f>IF($C13='4. Board Level Worksheet'!$C$5,'4. Board Level Worksheet'!$C$19,"")</f>
        <v/>
      </c>
      <c r="M13" s="49" t="str">
        <f>IF($C13='4. Board Level Worksheet'!$C$5,'4. Board Level Worksheet'!$C$21,"")</f>
        <v/>
      </c>
      <c r="N13" s="49" t="str">
        <f>IF($C13='4. Board Level Worksheet'!$C$5,'4. Board Level Worksheet'!$C$28,"")</f>
        <v/>
      </c>
      <c r="O13" s="49" t="str">
        <f>IF($C13='4. Board Level Worksheet'!$C$5,'4. Board Level Worksheet'!#REF!,"")</f>
        <v/>
      </c>
      <c r="P13" t="s">
        <v>460</v>
      </c>
      <c r="Q13" s="49">
        <v>846400</v>
      </c>
      <c r="R13" s="49">
        <v>846400</v>
      </c>
      <c r="S13" s="49">
        <v>483008</v>
      </c>
      <c r="T13" s="49">
        <v>72000</v>
      </c>
      <c r="U13" s="49">
        <v>491</v>
      </c>
      <c r="V13" s="123">
        <v>519555.57451901573</v>
      </c>
      <c r="W13" s="123">
        <f t="shared" si="0"/>
        <v>519556</v>
      </c>
      <c r="X13" s="49">
        <v>604347</v>
      </c>
      <c r="Y13" s="49">
        <v>436073</v>
      </c>
      <c r="Z13" s="48"/>
      <c r="AA13" s="48"/>
      <c r="AB13" s="48"/>
    </row>
    <row r="14" spans="1:34">
      <c r="A14">
        <v>12</v>
      </c>
      <c r="B14" s="12">
        <v>10</v>
      </c>
      <c r="C14" t="s">
        <v>461</v>
      </c>
      <c r="D14" s="14"/>
      <c r="E14" s="14"/>
      <c r="F14" s="14"/>
      <c r="G14" s="14"/>
      <c r="H14" s="14"/>
      <c r="I14" s="14"/>
      <c r="J14" s="14"/>
      <c r="K14" s="47" t="str">
        <f>IF($C14='4. Board Level Worksheet'!$C$5,'4. Board Level Worksheet'!$C$18,"")</f>
        <v/>
      </c>
      <c r="L14" s="47" t="str">
        <f>IF($C14='4. Board Level Worksheet'!$C$5,'4. Board Level Worksheet'!$C$19,"")</f>
        <v/>
      </c>
      <c r="M14" s="49" t="str">
        <f>IF($C14='4. Board Level Worksheet'!$C$5,'4. Board Level Worksheet'!$C$21,"")</f>
        <v/>
      </c>
      <c r="N14" s="49" t="str">
        <f>IF($C14='4. Board Level Worksheet'!$C$5,'4. Board Level Worksheet'!$C$28,"")</f>
        <v/>
      </c>
      <c r="O14" s="49" t="str">
        <f>IF($C14='4. Board Level Worksheet'!$C$5,'4. Board Level Worksheet'!#REF!,"")</f>
        <v/>
      </c>
      <c r="P14" t="s">
        <v>461</v>
      </c>
      <c r="Q14" s="49">
        <v>678400</v>
      </c>
      <c r="R14" s="49">
        <v>678400</v>
      </c>
      <c r="S14" s="49">
        <v>321547</v>
      </c>
      <c r="T14" s="49">
        <v>51000</v>
      </c>
      <c r="U14" s="49">
        <v>320</v>
      </c>
      <c r="V14" s="123">
        <v>350578.62131096201</v>
      </c>
      <c r="W14" s="123">
        <f t="shared" si="0"/>
        <v>350579</v>
      </c>
      <c r="X14" s="49">
        <v>747340</v>
      </c>
      <c r="Y14" s="49">
        <v>519372</v>
      </c>
      <c r="Z14" s="48"/>
      <c r="AA14" s="48"/>
      <c r="AB14" s="48"/>
    </row>
    <row r="15" spans="1:34">
      <c r="A15">
        <v>13</v>
      </c>
      <c r="B15" s="12">
        <v>11</v>
      </c>
      <c r="C15" t="s">
        <v>462</v>
      </c>
      <c r="D15" s="14"/>
      <c r="E15" s="14"/>
      <c r="F15" s="14"/>
      <c r="G15" s="14"/>
      <c r="H15" s="14"/>
      <c r="I15" s="14"/>
      <c r="J15" s="14"/>
      <c r="K15" s="47" t="str">
        <f>IF($C15='4. Board Level Worksheet'!$C$5,'4. Board Level Worksheet'!$C$18,"")</f>
        <v/>
      </c>
      <c r="L15" s="47" t="str">
        <f>IF($C15='4. Board Level Worksheet'!$C$5,'4. Board Level Worksheet'!$C$19,"")</f>
        <v/>
      </c>
      <c r="M15" s="49" t="str">
        <f>IF($C15='4. Board Level Worksheet'!$C$5,'4. Board Level Worksheet'!$C$21,"")</f>
        <v/>
      </c>
      <c r="N15" s="49" t="str">
        <f>IF($C15='4. Board Level Worksheet'!$C$5,'4. Board Level Worksheet'!$C$28,"")</f>
        <v/>
      </c>
      <c r="O15" s="49" t="str">
        <f>IF($C15='4. Board Level Worksheet'!$C$5,'4. Board Level Worksheet'!#REF!,"")</f>
        <v/>
      </c>
      <c r="P15" t="s">
        <v>462</v>
      </c>
      <c r="Q15" s="49">
        <v>1810200</v>
      </c>
      <c r="R15" s="49">
        <v>1810200</v>
      </c>
      <c r="S15" s="49">
        <v>1146633</v>
      </c>
      <c r="T15" s="49">
        <v>201000</v>
      </c>
      <c r="U15" s="49">
        <v>630</v>
      </c>
      <c r="V15" s="123">
        <v>698243.84687695757</v>
      </c>
      <c r="W15" s="123">
        <f t="shared" si="0"/>
        <v>698244</v>
      </c>
      <c r="X15" s="49">
        <v>1209330</v>
      </c>
      <c r="Y15" s="49">
        <v>908973</v>
      </c>
      <c r="Z15" s="48"/>
      <c r="AA15" s="48"/>
      <c r="AB15" s="48"/>
    </row>
    <row r="16" spans="1:34">
      <c r="A16">
        <v>14</v>
      </c>
      <c r="B16" s="12">
        <v>12</v>
      </c>
      <c r="C16" t="s">
        <v>463</v>
      </c>
      <c r="D16" s="14"/>
      <c r="E16" s="14"/>
      <c r="F16" s="14"/>
      <c r="G16" s="14"/>
      <c r="H16" s="14"/>
      <c r="I16" s="14"/>
      <c r="J16" s="14"/>
      <c r="K16" s="47" t="str">
        <f>IF($C16='4. Board Level Worksheet'!$C$5,'4. Board Level Worksheet'!$C$18,"")</f>
        <v/>
      </c>
      <c r="L16" s="47" t="str">
        <f>IF($C16='4. Board Level Worksheet'!$C$5,'4. Board Level Worksheet'!$C$19,"")</f>
        <v/>
      </c>
      <c r="M16" s="49" t="str">
        <f>IF($C16='4. Board Level Worksheet'!$C$5,'4. Board Level Worksheet'!$C$21,"")</f>
        <v/>
      </c>
      <c r="N16" s="49" t="str">
        <f>IF($C16='4. Board Level Worksheet'!$C$5,'4. Board Level Worksheet'!$C$28,"")</f>
        <v/>
      </c>
      <c r="O16" s="49" t="str">
        <f>IF($C16='4. Board Level Worksheet'!$C$5,'4. Board Level Worksheet'!#REF!,"")</f>
        <v/>
      </c>
      <c r="P16" t="s">
        <v>463</v>
      </c>
      <c r="Q16" s="49">
        <v>6918600</v>
      </c>
      <c r="R16" s="49">
        <v>6918600</v>
      </c>
      <c r="S16" s="49">
        <v>3721149</v>
      </c>
      <c r="T16" s="49">
        <v>527000</v>
      </c>
      <c r="U16" s="49">
        <v>648</v>
      </c>
      <c r="V16" s="123">
        <v>908008.34051454149</v>
      </c>
      <c r="W16" s="123">
        <f t="shared" si="0"/>
        <v>908008</v>
      </c>
      <c r="X16" s="49">
        <v>5823125</v>
      </c>
      <c r="Y16" s="49">
        <v>3959828</v>
      </c>
      <c r="Z16" s="48"/>
      <c r="AA16" s="48"/>
      <c r="AB16" s="48"/>
    </row>
    <row r="17" spans="1:28">
      <c r="A17">
        <v>15</v>
      </c>
      <c r="B17" s="12">
        <v>13</v>
      </c>
      <c r="C17" t="s">
        <v>464</v>
      </c>
      <c r="D17" s="14"/>
      <c r="E17" s="14"/>
      <c r="F17" s="14"/>
      <c r="G17" s="14"/>
      <c r="H17" s="14"/>
      <c r="I17" s="14"/>
      <c r="J17" s="14"/>
      <c r="K17" s="47" t="str">
        <f>IF($C17='4. Board Level Worksheet'!$C$5,'4. Board Level Worksheet'!$C$18,"")</f>
        <v/>
      </c>
      <c r="L17" s="47" t="str">
        <f>IF($C17='4. Board Level Worksheet'!$C$5,'4. Board Level Worksheet'!$C$19,"")</f>
        <v/>
      </c>
      <c r="M17" s="49" t="str">
        <f>IF($C17='4. Board Level Worksheet'!$C$5,'4. Board Level Worksheet'!$C$21,"")</f>
        <v/>
      </c>
      <c r="N17" s="49" t="str">
        <f>IF($C17='4. Board Level Worksheet'!$C$5,'4. Board Level Worksheet'!$C$28,"")</f>
        <v/>
      </c>
      <c r="O17" s="49" t="str">
        <f>IF($C17='4. Board Level Worksheet'!$C$5,'4. Board Level Worksheet'!#REF!,"")</f>
        <v/>
      </c>
      <c r="P17" t="s">
        <v>464</v>
      </c>
      <c r="Q17" s="49">
        <v>1439500</v>
      </c>
      <c r="R17" s="49">
        <v>1439500</v>
      </c>
      <c r="S17" s="49">
        <v>999955</v>
      </c>
      <c r="T17" s="49">
        <v>171000</v>
      </c>
      <c r="U17" s="49">
        <v>311</v>
      </c>
      <c r="V17" s="123">
        <v>374856.91918568237</v>
      </c>
      <c r="W17" s="123">
        <f t="shared" si="0"/>
        <v>374857</v>
      </c>
      <c r="X17" s="49">
        <v>899094</v>
      </c>
      <c r="Y17" s="49">
        <v>671210</v>
      </c>
      <c r="Z17" s="48"/>
      <c r="AA17" s="48"/>
      <c r="AB17" s="48"/>
    </row>
    <row r="18" spans="1:28">
      <c r="A18">
        <v>16</v>
      </c>
      <c r="B18" s="12">
        <v>14</v>
      </c>
      <c r="C18" t="s">
        <v>465</v>
      </c>
      <c r="D18" s="14"/>
      <c r="E18" s="14"/>
      <c r="F18" s="14"/>
      <c r="G18" s="14"/>
      <c r="H18" s="14"/>
      <c r="I18" s="14"/>
      <c r="J18" s="14"/>
      <c r="K18" s="47" t="str">
        <f>IF($C18='4. Board Level Worksheet'!$C$5,'4. Board Level Worksheet'!$C$18,"")</f>
        <v/>
      </c>
      <c r="L18" s="47" t="str">
        <f>IF($C18='4. Board Level Worksheet'!$C$5,'4. Board Level Worksheet'!$C$19,"")</f>
        <v/>
      </c>
      <c r="M18" s="49" t="str">
        <f>IF($C18='4. Board Level Worksheet'!$C$5,'4. Board Level Worksheet'!$C$21,"")</f>
        <v/>
      </c>
      <c r="N18" s="49" t="str">
        <f>IF($C18='4. Board Level Worksheet'!$C$5,'4. Board Level Worksheet'!$C$28,"")</f>
        <v/>
      </c>
      <c r="O18" s="49" t="str">
        <f>IF($C18='4. Board Level Worksheet'!$C$5,'4. Board Level Worksheet'!#REF!,"")</f>
        <v/>
      </c>
      <c r="P18" t="s">
        <v>465</v>
      </c>
      <c r="Q18" s="49">
        <v>882200</v>
      </c>
      <c r="R18" s="49">
        <v>882200</v>
      </c>
      <c r="S18" s="49">
        <v>479017</v>
      </c>
      <c r="T18" s="49">
        <v>78000</v>
      </c>
      <c r="U18" s="49">
        <v>933</v>
      </c>
      <c r="V18" s="123">
        <v>954622.67243400461</v>
      </c>
      <c r="W18" s="123">
        <f t="shared" si="0"/>
        <v>954623</v>
      </c>
      <c r="X18" s="49">
        <v>832483</v>
      </c>
      <c r="Y18" s="49">
        <v>582178</v>
      </c>
      <c r="Z18" s="48"/>
      <c r="AA18" s="48"/>
      <c r="AB18" s="48"/>
    </row>
    <row r="19" spans="1:28">
      <c r="A19">
        <v>17</v>
      </c>
      <c r="B19" s="12">
        <v>15</v>
      </c>
      <c r="C19" t="s">
        <v>466</v>
      </c>
      <c r="D19" s="14"/>
      <c r="E19" s="14"/>
      <c r="F19" s="14"/>
      <c r="G19" s="14"/>
      <c r="H19" s="14"/>
      <c r="I19" s="14"/>
      <c r="J19" s="14"/>
      <c r="K19" s="47" t="str">
        <f>IF($C19='4. Board Level Worksheet'!$C$5,'4. Board Level Worksheet'!$C$18,"")</f>
        <v/>
      </c>
      <c r="L19" s="47" t="str">
        <f>IF($C19='4. Board Level Worksheet'!$C$5,'4. Board Level Worksheet'!$C$19,"")</f>
        <v/>
      </c>
      <c r="M19" s="49" t="str">
        <f>IF($C19='4. Board Level Worksheet'!$C$5,'4. Board Level Worksheet'!$C$21,"")</f>
        <v/>
      </c>
      <c r="N19" s="49" t="str">
        <f>IF($C19='4. Board Level Worksheet'!$C$5,'4. Board Level Worksheet'!$C$28,"")</f>
        <v/>
      </c>
      <c r="O19" s="49" t="str">
        <f>IF($C19='4. Board Level Worksheet'!$C$5,'4. Board Level Worksheet'!#REF!,"")</f>
        <v/>
      </c>
      <c r="P19" t="s">
        <v>466</v>
      </c>
      <c r="Q19" s="49">
        <v>532000</v>
      </c>
      <c r="R19" s="49">
        <v>532000</v>
      </c>
      <c r="S19" s="49">
        <v>267472</v>
      </c>
      <c r="T19" s="49">
        <v>35000</v>
      </c>
      <c r="U19" s="49">
        <v>768</v>
      </c>
      <c r="V19" s="123">
        <v>779818.92773601797</v>
      </c>
      <c r="W19" s="123">
        <f t="shared" si="0"/>
        <v>779819</v>
      </c>
      <c r="X19" s="49">
        <v>509333</v>
      </c>
      <c r="Y19" s="49">
        <v>357261</v>
      </c>
      <c r="Z19" s="48"/>
      <c r="AA19" s="48"/>
      <c r="AB19" s="48"/>
    </row>
    <row r="20" spans="1:28">
      <c r="A20">
        <v>18</v>
      </c>
      <c r="B20" s="12">
        <v>16</v>
      </c>
      <c r="C20" t="s">
        <v>467</v>
      </c>
      <c r="D20" s="14"/>
      <c r="E20" s="14"/>
      <c r="F20" s="14"/>
      <c r="G20" s="14"/>
      <c r="H20" s="14"/>
      <c r="I20" s="14"/>
      <c r="J20" s="14"/>
      <c r="K20" s="47" t="str">
        <f>IF($C20='4. Board Level Worksheet'!$C$5,'4. Board Level Worksheet'!$C$18,"")</f>
        <v/>
      </c>
      <c r="L20" s="47" t="str">
        <f>IF($C20='4. Board Level Worksheet'!$C$5,'4. Board Level Worksheet'!$C$19,"")</f>
        <v/>
      </c>
      <c r="M20" s="49" t="str">
        <f>IF($C20='4. Board Level Worksheet'!$C$5,'4. Board Level Worksheet'!$C$21,"")</f>
        <v/>
      </c>
      <c r="N20" s="49" t="str">
        <f>IF($C20='4. Board Level Worksheet'!$C$5,'4. Board Level Worksheet'!$C$28,"")</f>
        <v/>
      </c>
      <c r="O20" s="49" t="str">
        <f>IF($C20='4. Board Level Worksheet'!$C$5,'4. Board Level Worksheet'!#REF!,"")</f>
        <v/>
      </c>
      <c r="P20" t="s">
        <v>467</v>
      </c>
      <c r="Q20" s="49">
        <v>2588000</v>
      </c>
      <c r="R20" s="49">
        <v>2588000</v>
      </c>
      <c r="S20" s="49">
        <v>1696047</v>
      </c>
      <c r="T20" s="49">
        <v>282000</v>
      </c>
      <c r="U20" s="49">
        <v>497</v>
      </c>
      <c r="V20" s="123">
        <v>595303.86388814321</v>
      </c>
      <c r="W20" s="123">
        <f t="shared" si="0"/>
        <v>595304</v>
      </c>
      <c r="X20" s="49">
        <v>1276193</v>
      </c>
      <c r="Y20" s="49">
        <v>993290</v>
      </c>
      <c r="Z20" s="48"/>
      <c r="AA20" s="48"/>
      <c r="AB20" s="48"/>
    </row>
    <row r="21" spans="1:28">
      <c r="A21">
        <v>19</v>
      </c>
      <c r="B21" s="12">
        <v>17</v>
      </c>
      <c r="C21" t="s">
        <v>468</v>
      </c>
      <c r="D21" s="14"/>
      <c r="E21" s="14"/>
      <c r="F21" s="14"/>
      <c r="G21" s="14"/>
      <c r="H21" s="14"/>
      <c r="I21" s="14"/>
      <c r="J21" s="14"/>
      <c r="K21" s="47" t="str">
        <f>IF($C21='4. Board Level Worksheet'!$C$5,'4. Board Level Worksheet'!$C$18,"")</f>
        <v/>
      </c>
      <c r="L21" s="47" t="str">
        <f>IF($C21='4. Board Level Worksheet'!$C$5,'4. Board Level Worksheet'!$C$19,"")</f>
        <v/>
      </c>
      <c r="M21" s="49" t="str">
        <f>IF($C21='4. Board Level Worksheet'!$C$5,'4. Board Level Worksheet'!$C$21,"")</f>
        <v/>
      </c>
      <c r="N21" s="49" t="str">
        <f>IF($C21='4. Board Level Worksheet'!$C$5,'4. Board Level Worksheet'!$C$28,"")</f>
        <v/>
      </c>
      <c r="O21" s="49" t="str">
        <f>IF($C21='4. Board Level Worksheet'!$C$5,'4. Board Level Worksheet'!#REF!,"")</f>
        <v/>
      </c>
      <c r="P21" t="s">
        <v>468</v>
      </c>
      <c r="Q21" s="49">
        <v>1078400</v>
      </c>
      <c r="R21" s="49">
        <v>1078400</v>
      </c>
      <c r="S21" s="49">
        <v>718543</v>
      </c>
      <c r="T21" s="49">
        <v>123000</v>
      </c>
      <c r="U21" s="49">
        <v>149</v>
      </c>
      <c r="V21" s="123">
        <v>208793.36172259509</v>
      </c>
      <c r="W21" s="123">
        <f t="shared" si="0"/>
        <v>208793</v>
      </c>
      <c r="X21" s="49">
        <v>499402</v>
      </c>
      <c r="Y21" s="49">
        <v>417881</v>
      </c>
      <c r="Z21" s="48"/>
      <c r="AA21" s="48"/>
      <c r="AB21" s="48"/>
    </row>
    <row r="22" spans="1:28">
      <c r="A22">
        <v>20</v>
      </c>
      <c r="B22" s="12">
        <v>18</v>
      </c>
      <c r="C22" t="s">
        <v>469</v>
      </c>
      <c r="D22" s="14"/>
      <c r="E22" s="14"/>
      <c r="F22" s="14"/>
      <c r="G22" s="14"/>
      <c r="H22" s="14"/>
      <c r="I22" s="14"/>
      <c r="J22" s="14"/>
      <c r="K22" s="47" t="str">
        <f>IF($C22='4. Board Level Worksheet'!$C$5,'4. Board Level Worksheet'!$C$18,"")</f>
        <v/>
      </c>
      <c r="L22" s="47" t="str">
        <f>IF($C22='4. Board Level Worksheet'!$C$5,'4. Board Level Worksheet'!$C$19,"")</f>
        <v/>
      </c>
      <c r="M22" s="49" t="str">
        <f>IF($C22='4. Board Level Worksheet'!$C$5,'4. Board Level Worksheet'!$C$21,"")</f>
        <v/>
      </c>
      <c r="N22" s="49" t="str">
        <f>IF($C22='4. Board Level Worksheet'!$C$5,'4. Board Level Worksheet'!$C$28,"")</f>
        <v/>
      </c>
      <c r="O22" s="49" t="str">
        <f>IF($C22='4. Board Level Worksheet'!$C$5,'4. Board Level Worksheet'!#REF!,"")</f>
        <v/>
      </c>
      <c r="P22" t="s">
        <v>469</v>
      </c>
      <c r="Q22" s="49">
        <v>845000</v>
      </c>
      <c r="R22" s="49">
        <v>845000</v>
      </c>
      <c r="S22" s="49">
        <v>485608</v>
      </c>
      <c r="T22" s="49">
        <v>11000</v>
      </c>
      <c r="U22" s="49">
        <v>262</v>
      </c>
      <c r="V22" s="123">
        <v>398164.08514541388</v>
      </c>
      <c r="W22" s="123">
        <f t="shared" si="0"/>
        <v>398164</v>
      </c>
      <c r="X22" s="49">
        <v>492669</v>
      </c>
      <c r="Y22" s="49">
        <v>375544</v>
      </c>
      <c r="Z22" s="48"/>
      <c r="AA22" s="48"/>
      <c r="AB22" s="48"/>
    </row>
    <row r="23" spans="1:28">
      <c r="A23">
        <v>21</v>
      </c>
      <c r="B23" s="12">
        <v>19</v>
      </c>
      <c r="C23" t="s">
        <v>470</v>
      </c>
      <c r="D23" s="14"/>
      <c r="E23" s="14"/>
      <c r="F23" s="14"/>
      <c r="G23" s="14"/>
      <c r="H23" s="14"/>
      <c r="I23" s="14"/>
      <c r="J23" s="14"/>
      <c r="K23" s="47" t="str">
        <f>IF($C23='4. Board Level Worksheet'!$C$5,'4. Board Level Worksheet'!$C$18,"")</f>
        <v/>
      </c>
      <c r="L23" s="47" t="str">
        <f>IF($C23='4. Board Level Worksheet'!$C$5,'4. Board Level Worksheet'!$C$19,"")</f>
        <v/>
      </c>
      <c r="M23" s="49" t="str">
        <f>IF($C23='4. Board Level Worksheet'!$C$5,'4. Board Level Worksheet'!$C$21,"")</f>
        <v/>
      </c>
      <c r="N23" s="49" t="str">
        <f>IF($C23='4. Board Level Worksheet'!$C$5,'4. Board Level Worksheet'!$C$28,"")</f>
        <v/>
      </c>
      <c r="O23" s="49" t="str">
        <f>IF($C23='4. Board Level Worksheet'!$C$5,'4. Board Level Worksheet'!#REF!,"")</f>
        <v/>
      </c>
      <c r="P23" t="s">
        <v>470</v>
      </c>
      <c r="Q23" s="49">
        <v>2991300</v>
      </c>
      <c r="R23" s="49">
        <v>2991300</v>
      </c>
      <c r="S23" s="49">
        <v>2033872.0000000002</v>
      </c>
      <c r="T23" s="49">
        <v>417000</v>
      </c>
      <c r="U23" s="49">
        <v>1462</v>
      </c>
      <c r="V23" s="123">
        <v>1553811.063982103</v>
      </c>
      <c r="W23" s="123">
        <f t="shared" si="0"/>
        <v>1553811</v>
      </c>
      <c r="X23" s="49">
        <v>1892163</v>
      </c>
      <c r="Y23" s="49">
        <v>1359560</v>
      </c>
      <c r="Z23" s="48"/>
      <c r="AA23" s="48"/>
      <c r="AB23" s="48"/>
    </row>
    <row r="24" spans="1:28">
      <c r="A24">
        <v>22</v>
      </c>
      <c r="B24" s="12">
        <v>20</v>
      </c>
      <c r="C24" t="s">
        <v>471</v>
      </c>
      <c r="D24" s="14"/>
      <c r="E24" s="14"/>
      <c r="F24" s="14"/>
      <c r="G24" s="14"/>
      <c r="H24" s="14"/>
      <c r="I24" s="14"/>
      <c r="J24" s="14"/>
      <c r="K24" s="47" t="str">
        <f>IF($C24='4. Board Level Worksheet'!$C$5,'4. Board Level Worksheet'!$C$18,"")</f>
        <v/>
      </c>
      <c r="L24" s="47" t="str">
        <f>IF($C24='4. Board Level Worksheet'!$C$5,'4. Board Level Worksheet'!$C$19,"")</f>
        <v/>
      </c>
      <c r="M24" s="49" t="str">
        <f>IF($C24='4. Board Level Worksheet'!$C$5,'4. Board Level Worksheet'!$C$21,"")</f>
        <v/>
      </c>
      <c r="N24" s="49" t="str">
        <f>IF($C24='4. Board Level Worksheet'!$C$5,'4. Board Level Worksheet'!$C$28,"")</f>
        <v/>
      </c>
      <c r="O24" s="49" t="str">
        <f>IF($C24='4. Board Level Worksheet'!$C$5,'4. Board Level Worksheet'!#REF!,"")</f>
        <v/>
      </c>
      <c r="P24" t="s">
        <v>471</v>
      </c>
      <c r="Q24" s="49">
        <v>1239500</v>
      </c>
      <c r="R24" s="49">
        <v>1239500</v>
      </c>
      <c r="S24" s="49">
        <v>884175</v>
      </c>
      <c r="T24" s="49">
        <v>155000</v>
      </c>
      <c r="U24" s="49">
        <v>1045</v>
      </c>
      <c r="V24" s="123">
        <v>1076014.1618076065</v>
      </c>
      <c r="W24" s="123">
        <f t="shared" si="0"/>
        <v>1076014</v>
      </c>
      <c r="X24" s="49">
        <v>842069</v>
      </c>
      <c r="Y24" s="49">
        <v>626331</v>
      </c>
      <c r="Z24" s="48"/>
      <c r="AA24" s="48"/>
      <c r="AB24" s="48"/>
    </row>
    <row r="25" spans="1:28">
      <c r="A25">
        <v>23</v>
      </c>
      <c r="B25" s="12">
        <v>21</v>
      </c>
      <c r="C25" t="s">
        <v>472</v>
      </c>
      <c r="D25" s="14"/>
      <c r="E25" s="14"/>
      <c r="F25" s="14"/>
      <c r="G25" s="14"/>
      <c r="H25" s="14"/>
      <c r="I25" s="14"/>
      <c r="J25" s="14"/>
      <c r="K25" s="47" t="str">
        <f>IF($C25='4. Board Level Worksheet'!$C$5,'4. Board Level Worksheet'!$C$18,"")</f>
        <v/>
      </c>
      <c r="L25" s="47" t="str">
        <f>IF($C25='4. Board Level Worksheet'!$C$5,'4. Board Level Worksheet'!$C$19,"")</f>
        <v/>
      </c>
      <c r="M25" s="49" t="str">
        <f>IF($C25='4. Board Level Worksheet'!$C$5,'4. Board Level Worksheet'!$C$21,"")</f>
        <v/>
      </c>
      <c r="N25" s="49" t="str">
        <f>IF($C25='4. Board Level Worksheet'!$C$5,'4. Board Level Worksheet'!$C$28,"")</f>
        <v/>
      </c>
      <c r="O25" s="49" t="str">
        <f>IF($C25='4. Board Level Worksheet'!$C$5,'4. Board Level Worksheet'!#REF!,"")</f>
        <v/>
      </c>
      <c r="P25" t="s">
        <v>472</v>
      </c>
      <c r="Q25" s="49">
        <v>1162000</v>
      </c>
      <c r="R25" s="49">
        <v>1162000</v>
      </c>
      <c r="S25" s="49">
        <v>673025</v>
      </c>
      <c r="T25" s="49">
        <v>120000</v>
      </c>
      <c r="U25" s="49">
        <v>794</v>
      </c>
      <c r="V25" s="123">
        <v>826433.25965548109</v>
      </c>
      <c r="W25" s="123">
        <f t="shared" si="0"/>
        <v>826433</v>
      </c>
      <c r="X25" s="49">
        <v>793548</v>
      </c>
      <c r="Y25" s="49">
        <v>611145</v>
      </c>
      <c r="Z25" s="48"/>
      <c r="AA25" s="48"/>
      <c r="AB25" s="48"/>
    </row>
    <row r="26" spans="1:28">
      <c r="A26">
        <v>24</v>
      </c>
      <c r="B26" s="12">
        <v>22</v>
      </c>
      <c r="C26" t="s">
        <v>473</v>
      </c>
      <c r="D26" s="14"/>
      <c r="E26" s="14"/>
      <c r="F26" s="14"/>
      <c r="G26" s="14"/>
      <c r="H26" s="14"/>
      <c r="I26" s="14"/>
      <c r="J26" s="14"/>
      <c r="K26" s="47" t="str">
        <f>IF($C26='4. Board Level Worksheet'!$C$5,'4. Board Level Worksheet'!$C$18,"")</f>
        <v/>
      </c>
      <c r="L26" s="47" t="str">
        <f>IF($C26='4. Board Level Worksheet'!$C$5,'4. Board Level Worksheet'!$C$19,"")</f>
        <v/>
      </c>
      <c r="M26" s="49" t="str">
        <f>IF($C26='4. Board Level Worksheet'!$C$5,'4. Board Level Worksheet'!$C$21,"")</f>
        <v/>
      </c>
      <c r="N26" s="49" t="str">
        <f>IF($C26='4. Board Level Worksheet'!$C$5,'4. Board Level Worksheet'!$C$28,"")</f>
        <v/>
      </c>
      <c r="O26" s="49" t="str">
        <f>IF($C26='4. Board Level Worksheet'!$C$5,'4. Board Level Worksheet'!#REF!,"")</f>
        <v/>
      </c>
      <c r="P26" t="s">
        <v>473</v>
      </c>
      <c r="Q26" s="49">
        <v>1019300</v>
      </c>
      <c r="R26" s="49">
        <v>1019300</v>
      </c>
      <c r="S26" s="49">
        <v>538014</v>
      </c>
      <c r="T26" s="49">
        <v>69000</v>
      </c>
      <c r="U26" s="49">
        <v>428</v>
      </c>
      <c r="V26" s="123">
        <v>470998.97876957501</v>
      </c>
      <c r="W26" s="123">
        <f t="shared" si="0"/>
        <v>470999</v>
      </c>
      <c r="X26" s="49">
        <v>810095</v>
      </c>
      <c r="Y26" s="49">
        <v>594963</v>
      </c>
      <c r="Z26" s="48"/>
      <c r="AA26" s="48"/>
      <c r="AB26" s="48"/>
    </row>
    <row r="27" spans="1:28">
      <c r="A27">
        <v>25</v>
      </c>
      <c r="B27" s="12">
        <v>23</v>
      </c>
      <c r="C27" t="s">
        <v>474</v>
      </c>
      <c r="D27" s="14"/>
      <c r="E27" s="14"/>
      <c r="F27" s="14"/>
      <c r="G27" s="14"/>
      <c r="H27" s="14"/>
      <c r="I27" s="14"/>
      <c r="J27" s="14"/>
      <c r="K27" s="47" t="str">
        <f>IF($C27='4. Board Level Worksheet'!$C$5,'4. Board Level Worksheet'!$C$18,"")</f>
        <v/>
      </c>
      <c r="L27" s="47" t="str">
        <f>IF($C27='4. Board Level Worksheet'!$C$5,'4. Board Level Worksheet'!$C$19,"")</f>
        <v/>
      </c>
      <c r="M27" s="49" t="str">
        <f>IF($C27='4. Board Level Worksheet'!$C$5,'4. Board Level Worksheet'!$C$21,"")</f>
        <v/>
      </c>
      <c r="N27" s="49" t="str">
        <f>IF($C27='4. Board Level Worksheet'!$C$5,'4. Board Level Worksheet'!$C$28,"")</f>
        <v/>
      </c>
      <c r="O27" s="49" t="str">
        <f>IF($C27='4. Board Level Worksheet'!$C$5,'4. Board Level Worksheet'!#REF!,"")</f>
        <v/>
      </c>
      <c r="P27" t="s">
        <v>474</v>
      </c>
      <c r="Q27" s="49">
        <v>764100</v>
      </c>
      <c r="R27" s="49">
        <v>764100</v>
      </c>
      <c r="S27" s="49">
        <v>367275</v>
      </c>
      <c r="T27" s="49">
        <v>67000</v>
      </c>
      <c r="U27" s="49">
        <v>765</v>
      </c>
      <c r="V27" s="123">
        <v>786616.85114093963</v>
      </c>
      <c r="W27" s="123">
        <f t="shared" si="0"/>
        <v>786617</v>
      </c>
      <c r="X27" s="49">
        <v>827338</v>
      </c>
      <c r="Y27" s="49">
        <v>538674</v>
      </c>
      <c r="Z27" s="48"/>
      <c r="AA27" s="48"/>
      <c r="AB27" s="48"/>
    </row>
    <row r="28" spans="1:28">
      <c r="A28">
        <v>26</v>
      </c>
      <c r="B28" s="12">
        <v>24</v>
      </c>
      <c r="C28" t="s">
        <v>475</v>
      </c>
      <c r="D28" s="14"/>
      <c r="E28" s="14"/>
      <c r="F28" s="14"/>
      <c r="G28" s="14"/>
      <c r="H28" s="14"/>
      <c r="I28" s="14"/>
      <c r="J28" s="14"/>
      <c r="K28" s="47" t="str">
        <f>IF($C28='4. Board Level Worksheet'!$C$5,'4. Board Level Worksheet'!$C$18,"")</f>
        <v/>
      </c>
      <c r="L28" s="47" t="str">
        <f>IF($C28='4. Board Level Worksheet'!$C$5,'4. Board Level Worksheet'!$C$19,"")</f>
        <v/>
      </c>
      <c r="M28" s="49" t="str">
        <f>IF($C28='4. Board Level Worksheet'!$C$5,'4. Board Level Worksheet'!$C$21,"")</f>
        <v/>
      </c>
      <c r="N28" s="49" t="str">
        <f>IF($C28='4. Board Level Worksheet'!$C$5,'4. Board Level Worksheet'!$C$28,"")</f>
        <v/>
      </c>
      <c r="O28" s="49" t="str">
        <f>IF($C28='4. Board Level Worksheet'!$C$5,'4. Board Level Worksheet'!#REF!,"")</f>
        <v/>
      </c>
      <c r="P28" t="s">
        <v>475</v>
      </c>
      <c r="Q28" s="49">
        <v>1467400</v>
      </c>
      <c r="R28" s="49">
        <v>1467400</v>
      </c>
      <c r="S28" s="49">
        <v>863236</v>
      </c>
      <c r="T28" s="49">
        <v>156000</v>
      </c>
      <c r="U28" s="49">
        <v>331</v>
      </c>
      <c r="V28" s="123">
        <v>389423.89791051456</v>
      </c>
      <c r="W28" s="123">
        <f t="shared" si="0"/>
        <v>389424</v>
      </c>
      <c r="X28" s="49">
        <v>1034771</v>
      </c>
      <c r="Y28" s="49">
        <v>710793</v>
      </c>
      <c r="Z28" s="48"/>
      <c r="AA28" s="48"/>
      <c r="AB28" s="48"/>
    </row>
    <row r="29" spans="1:28">
      <c r="A29">
        <v>27</v>
      </c>
      <c r="B29" s="12">
        <v>25</v>
      </c>
      <c r="C29" t="s">
        <v>476</v>
      </c>
      <c r="D29" s="14"/>
      <c r="E29" s="14"/>
      <c r="F29" s="14"/>
      <c r="G29" s="14"/>
      <c r="H29" s="14"/>
      <c r="I29" s="14"/>
      <c r="J29" s="14"/>
      <c r="K29" s="47" t="str">
        <f>IF($C29='4. Board Level Worksheet'!$C$5,'4. Board Level Worksheet'!$C$18,"")</f>
        <v/>
      </c>
      <c r="L29" s="47" t="str">
        <f>IF($C29='4. Board Level Worksheet'!$C$5,'4. Board Level Worksheet'!$C$19,"")</f>
        <v/>
      </c>
      <c r="M29" s="49" t="str">
        <f>IF($C29='4. Board Level Worksheet'!$C$5,'4. Board Level Worksheet'!$C$21,"")</f>
        <v/>
      </c>
      <c r="N29" s="49" t="str">
        <f>IF($C29='4. Board Level Worksheet'!$C$5,'4. Board Level Worksheet'!$C$28,"")</f>
        <v/>
      </c>
      <c r="O29" s="49" t="str">
        <f>IF($C29='4. Board Level Worksheet'!$C$5,'4. Board Level Worksheet'!#REF!,"")</f>
        <v/>
      </c>
      <c r="P29" t="s">
        <v>476</v>
      </c>
      <c r="Q29" s="49">
        <v>1681500</v>
      </c>
      <c r="R29" s="49">
        <v>1681500</v>
      </c>
      <c r="S29" s="49">
        <v>1073366</v>
      </c>
      <c r="T29" s="49">
        <v>161000</v>
      </c>
      <c r="U29" s="49">
        <v>780</v>
      </c>
      <c r="V29" s="123">
        <v>836144.57880536921</v>
      </c>
      <c r="W29" s="123">
        <f t="shared" si="0"/>
        <v>836145</v>
      </c>
      <c r="X29" s="49">
        <v>968614</v>
      </c>
      <c r="Y29" s="49">
        <v>739548</v>
      </c>
      <c r="Z29" s="48"/>
      <c r="AA29" s="48"/>
      <c r="AB29" s="48"/>
    </row>
    <row r="30" spans="1:28">
      <c r="A30">
        <v>28</v>
      </c>
      <c r="B30" s="12">
        <v>26</v>
      </c>
      <c r="C30" t="s">
        <v>477</v>
      </c>
      <c r="D30" s="14"/>
      <c r="E30" s="14"/>
      <c r="F30" s="14"/>
      <c r="G30" s="14"/>
      <c r="H30" s="14"/>
      <c r="I30" s="14"/>
      <c r="J30" s="14"/>
      <c r="K30" s="47" t="str">
        <f>IF($C30='4. Board Level Worksheet'!$C$5,'4. Board Level Worksheet'!$C$18,"")</f>
        <v/>
      </c>
      <c r="L30" s="47" t="str">
        <f>IF($C30='4. Board Level Worksheet'!$C$5,'4. Board Level Worksheet'!$C$19,"")</f>
        <v/>
      </c>
      <c r="M30" s="49" t="str">
        <f>IF($C30='4. Board Level Worksheet'!$C$5,'4. Board Level Worksheet'!$C$21,"")</f>
        <v/>
      </c>
      <c r="N30" s="49" t="str">
        <f>IF($C30='4. Board Level Worksheet'!$C$5,'4. Board Level Worksheet'!$C$28,"")</f>
        <v/>
      </c>
      <c r="O30" s="49" t="str">
        <f>IF($C30='4. Board Level Worksheet'!$C$5,'4. Board Level Worksheet'!#REF!,"")</f>
        <v/>
      </c>
      <c r="P30" t="s">
        <v>477</v>
      </c>
      <c r="Q30" s="49">
        <v>860700</v>
      </c>
      <c r="R30" s="49">
        <v>860700</v>
      </c>
      <c r="S30" s="49">
        <v>438959</v>
      </c>
      <c r="T30" s="49">
        <v>58000</v>
      </c>
      <c r="U30" s="49">
        <v>147</v>
      </c>
      <c r="V30" s="123">
        <v>191312.98725279645</v>
      </c>
      <c r="W30" s="123">
        <f t="shared" si="0"/>
        <v>191313</v>
      </c>
      <c r="X30" s="49">
        <v>541141</v>
      </c>
      <c r="Y30" s="49">
        <v>419649</v>
      </c>
      <c r="Z30" s="48"/>
      <c r="AA30" s="48"/>
      <c r="AB30" s="48"/>
    </row>
    <row r="31" spans="1:28">
      <c r="A31">
        <v>29</v>
      </c>
      <c r="B31" s="12">
        <v>27</v>
      </c>
      <c r="C31" t="s">
        <v>478</v>
      </c>
      <c r="D31" s="14"/>
      <c r="E31" s="14"/>
      <c r="F31" s="14"/>
      <c r="G31" s="14"/>
      <c r="H31" s="14"/>
      <c r="I31" s="14"/>
      <c r="J31" s="14"/>
      <c r="K31" s="47" t="str">
        <f>IF($C31='4. Board Level Worksheet'!$C$5,'4. Board Level Worksheet'!$C$18,"")</f>
        <v/>
      </c>
      <c r="L31" s="47" t="str">
        <f>IF($C31='4. Board Level Worksheet'!$C$5,'4. Board Level Worksheet'!$C$19,"")</f>
        <v/>
      </c>
      <c r="M31" s="49" t="str">
        <f>IF($C31='4. Board Level Worksheet'!$C$5,'4. Board Level Worksheet'!$C$21,"")</f>
        <v/>
      </c>
      <c r="N31" s="49" t="str">
        <f>IF($C31='4. Board Level Worksheet'!$C$5,'4. Board Level Worksheet'!$C$28,"")</f>
        <v/>
      </c>
      <c r="O31" s="49" t="str">
        <f>IF($C31='4. Board Level Worksheet'!$C$5,'4. Board Level Worksheet'!#REF!,"")</f>
        <v/>
      </c>
      <c r="P31" t="s">
        <v>478</v>
      </c>
      <c r="Q31" s="49">
        <v>568100</v>
      </c>
      <c r="R31" s="49">
        <v>568100</v>
      </c>
      <c r="S31" s="49">
        <v>313965</v>
      </c>
      <c r="T31" s="49">
        <v>49000</v>
      </c>
      <c r="U31" s="49">
        <v>820</v>
      </c>
      <c r="V31" s="123">
        <v>833231.18306040275</v>
      </c>
      <c r="W31" s="123">
        <f t="shared" si="0"/>
        <v>833231</v>
      </c>
      <c r="X31" s="49">
        <v>722400</v>
      </c>
      <c r="Y31" s="49">
        <v>538440</v>
      </c>
      <c r="Z31" s="48"/>
      <c r="AA31" s="48"/>
      <c r="AB31" s="48"/>
    </row>
    <row r="32" spans="1:28">
      <c r="A32">
        <v>30</v>
      </c>
      <c r="B32" s="12">
        <v>28</v>
      </c>
      <c r="C32" t="s">
        <v>479</v>
      </c>
      <c r="D32" s="14"/>
      <c r="E32" s="14"/>
      <c r="F32" s="14"/>
      <c r="G32" s="14"/>
      <c r="H32" s="14"/>
      <c r="I32" s="14"/>
      <c r="J32" s="14"/>
      <c r="K32" s="47" t="str">
        <f>IF($C32='4. Board Level Worksheet'!$C$5,'4. Board Level Worksheet'!$C$18,"")</f>
        <v/>
      </c>
      <c r="L32" s="47" t="str">
        <f>IF($C32='4. Board Level Worksheet'!$C$5,'4. Board Level Worksheet'!$C$19,"")</f>
        <v/>
      </c>
      <c r="M32" s="49" t="str">
        <f>IF($C32='4. Board Level Worksheet'!$C$5,'4. Board Level Worksheet'!$C$21,"")</f>
        <v/>
      </c>
      <c r="N32" s="49" t="str">
        <f>IF($C32='4. Board Level Worksheet'!$C$5,'4. Board Level Worksheet'!$C$28,"")</f>
        <v/>
      </c>
      <c r="O32" s="49" t="str">
        <f>IF($C32='4. Board Level Worksheet'!$C$5,'4. Board Level Worksheet'!#REF!,"")</f>
        <v/>
      </c>
      <c r="P32" t="s">
        <v>479</v>
      </c>
      <c r="Q32" s="49">
        <v>284900</v>
      </c>
      <c r="R32" s="49">
        <v>284900</v>
      </c>
      <c r="S32" s="49">
        <v>172559</v>
      </c>
      <c r="T32" s="49">
        <v>21000</v>
      </c>
      <c r="U32" s="49">
        <v>63</v>
      </c>
      <c r="V32" s="123">
        <v>82546.212774049229</v>
      </c>
      <c r="W32" s="123">
        <f t="shared" si="0"/>
        <v>82546</v>
      </c>
      <c r="X32" s="49">
        <v>187020</v>
      </c>
      <c r="Y32" s="49">
        <v>137918</v>
      </c>
      <c r="Z32" s="48"/>
      <c r="AA32" s="48"/>
      <c r="AB32" s="48"/>
    </row>
    <row r="33" spans="1:28">
      <c r="A33">
        <v>31</v>
      </c>
      <c r="B33" s="12">
        <v>29</v>
      </c>
      <c r="C33" t="s">
        <v>480</v>
      </c>
      <c r="D33" s="14"/>
      <c r="E33" s="14"/>
      <c r="F33" s="14"/>
      <c r="G33" s="14"/>
      <c r="H33" s="14"/>
      <c r="I33" s="14"/>
      <c r="J33" s="14"/>
      <c r="K33" s="47" t="str">
        <f>IF($C33='4. Board Level Worksheet'!$C$5,'4. Board Level Worksheet'!$C$18,"")</f>
        <v/>
      </c>
      <c r="L33" s="47" t="str">
        <f>IF($C33='4. Board Level Worksheet'!$C$5,'4. Board Level Worksheet'!$C$19,"")</f>
        <v/>
      </c>
      <c r="M33" s="49" t="str">
        <f>IF($C33='4. Board Level Worksheet'!$C$5,'4. Board Level Worksheet'!$C$21,"")</f>
        <v/>
      </c>
      <c r="N33" s="49" t="str">
        <f>IF($C33='4. Board Level Worksheet'!$C$5,'4. Board Level Worksheet'!$C$28,"")</f>
        <v/>
      </c>
      <c r="O33" s="49" t="str">
        <f>IF($C33='4. Board Level Worksheet'!$C$5,'4. Board Level Worksheet'!#REF!,"")</f>
        <v/>
      </c>
      <c r="P33" t="s">
        <v>480</v>
      </c>
      <c r="Q33" s="49">
        <v>447100</v>
      </c>
      <c r="R33" s="49">
        <v>447100</v>
      </c>
      <c r="S33" s="49">
        <v>250077</v>
      </c>
      <c r="T33" s="49">
        <v>38000</v>
      </c>
      <c r="U33" s="49">
        <v>199</v>
      </c>
      <c r="V33" s="123">
        <v>286483.91492170026</v>
      </c>
      <c r="W33" s="123">
        <f t="shared" si="0"/>
        <v>286484</v>
      </c>
      <c r="X33" s="49">
        <v>288292</v>
      </c>
      <c r="Y33" s="49">
        <v>210815</v>
      </c>
      <c r="Z33" s="48"/>
      <c r="AA33" s="48"/>
      <c r="AB33" s="48"/>
    </row>
    <row r="34" spans="1:28">
      <c r="A34">
        <v>32</v>
      </c>
      <c r="B34" s="12" t="s">
        <v>481</v>
      </c>
      <c r="C34" t="s">
        <v>482</v>
      </c>
      <c r="D34" s="14"/>
      <c r="E34" s="14"/>
      <c r="F34" s="14"/>
      <c r="G34" s="14"/>
      <c r="H34" s="14"/>
      <c r="I34" s="14"/>
      <c r="J34" s="14"/>
      <c r="K34" s="47" t="str">
        <f>IF($C34='4. Board Level Worksheet'!$C$5,'4. Board Level Worksheet'!$C$18,"")</f>
        <v/>
      </c>
      <c r="L34" s="47" t="str">
        <f>IF($C34='4. Board Level Worksheet'!$C$5,'4. Board Level Worksheet'!$C$19,"")</f>
        <v/>
      </c>
      <c r="M34" s="49" t="str">
        <f>IF($C34='4. Board Level Worksheet'!$C$5,'4. Board Level Worksheet'!$C$21,"")</f>
        <v/>
      </c>
      <c r="N34" s="49" t="str">
        <f>IF($C34='4. Board Level Worksheet'!$C$5,'4. Board Level Worksheet'!$C$28,"")</f>
        <v/>
      </c>
      <c r="O34" s="49" t="str">
        <f>IF($C34='4. Board Level Worksheet'!$C$5,'4. Board Level Worksheet'!#REF!,"")</f>
        <v/>
      </c>
      <c r="P34" t="s">
        <v>482</v>
      </c>
      <c r="Q34" s="49">
        <v>102000</v>
      </c>
      <c r="R34" s="49">
        <v>102000</v>
      </c>
      <c r="S34" s="49">
        <v>42093</v>
      </c>
      <c r="T34" s="49">
        <v>0</v>
      </c>
      <c r="U34" s="49">
        <v>58</v>
      </c>
      <c r="V34" s="123">
        <v>123333.75320357943</v>
      </c>
      <c r="W34" s="123">
        <f t="shared" si="0"/>
        <v>123334</v>
      </c>
      <c r="X34" s="49">
        <v>178635</v>
      </c>
      <c r="Y34" s="49">
        <v>127317</v>
      </c>
      <c r="Z34" s="48"/>
      <c r="AA34" s="48"/>
      <c r="AB34" s="48"/>
    </row>
    <row r="35" spans="1:28">
      <c r="A35">
        <v>33</v>
      </c>
      <c r="B35" s="12" t="s">
        <v>328</v>
      </c>
      <c r="C35" t="s">
        <v>483</v>
      </c>
      <c r="D35" s="14"/>
      <c r="E35" s="14"/>
      <c r="F35" s="14"/>
      <c r="G35" s="14"/>
      <c r="H35" s="14"/>
      <c r="I35" s="14"/>
      <c r="J35" s="14"/>
      <c r="K35" s="47" t="str">
        <f>IF($C35='4. Board Level Worksheet'!$C$5,'4. Board Level Worksheet'!$C$18,"")</f>
        <v/>
      </c>
      <c r="L35" s="47" t="str">
        <f>IF($C35='4. Board Level Worksheet'!$C$5,'4. Board Level Worksheet'!$C$19,"")</f>
        <v/>
      </c>
      <c r="M35" s="49" t="str">
        <f>IF($C35='4. Board Level Worksheet'!$C$5,'4. Board Level Worksheet'!$C$21,"")</f>
        <v/>
      </c>
      <c r="N35" s="49" t="str">
        <f>IF($C35='4. Board Level Worksheet'!$C$5,'4. Board Level Worksheet'!$C$28,"")</f>
        <v/>
      </c>
      <c r="O35" s="49" t="str">
        <f>IF($C35='4. Board Level Worksheet'!$C$5,'4. Board Level Worksheet'!#REF!,"")</f>
        <v/>
      </c>
      <c r="P35" t="s">
        <v>483</v>
      </c>
      <c r="Q35" s="49">
        <v>100900</v>
      </c>
      <c r="R35" s="49">
        <v>100900</v>
      </c>
      <c r="S35" s="49">
        <v>51728</v>
      </c>
      <c r="T35" s="49">
        <v>8000</v>
      </c>
      <c r="U35" s="49">
        <v>215</v>
      </c>
      <c r="V35" s="123">
        <v>224331.47236241613</v>
      </c>
      <c r="W35" s="123">
        <f t="shared" si="0"/>
        <v>224331</v>
      </c>
      <c r="X35" s="49">
        <v>159333</v>
      </c>
      <c r="Y35" s="49">
        <v>109628</v>
      </c>
      <c r="Z35" s="48"/>
      <c r="AA35" s="48"/>
      <c r="AB35" s="48"/>
    </row>
    <row r="36" spans="1:28">
      <c r="A36">
        <v>34</v>
      </c>
      <c r="B36" s="12">
        <v>31</v>
      </c>
      <c r="C36" t="s">
        <v>484</v>
      </c>
      <c r="D36" s="14"/>
      <c r="E36" s="14"/>
      <c r="F36" s="14"/>
      <c r="G36" s="14"/>
      <c r="H36" s="14"/>
      <c r="I36" s="14"/>
      <c r="J36" s="14"/>
      <c r="K36" s="47" t="str">
        <f>IF($C36='4. Board Level Worksheet'!$C$5,'4. Board Level Worksheet'!$C$18,"")</f>
        <v/>
      </c>
      <c r="L36" s="47" t="str">
        <f>IF($C36='4. Board Level Worksheet'!$C$5,'4. Board Level Worksheet'!$C$19,"")</f>
        <v/>
      </c>
      <c r="M36" s="49" t="str">
        <f>IF($C36='4. Board Level Worksheet'!$C$5,'4. Board Level Worksheet'!$C$21,"")</f>
        <v/>
      </c>
      <c r="N36" s="49" t="str">
        <f>IF($C36='4. Board Level Worksheet'!$C$5,'4. Board Level Worksheet'!$C$28,"")</f>
        <v/>
      </c>
      <c r="O36" s="49" t="str">
        <f>IF($C36='4. Board Level Worksheet'!$C$5,'4. Board Level Worksheet'!#REF!,"")</f>
        <v/>
      </c>
      <c r="P36" t="s">
        <v>484</v>
      </c>
      <c r="Q36" s="49">
        <v>156700</v>
      </c>
      <c r="R36" s="49">
        <v>156700</v>
      </c>
      <c r="S36" s="49">
        <v>67410</v>
      </c>
      <c r="T36" s="49">
        <v>11000</v>
      </c>
      <c r="U36" s="49">
        <v>56</v>
      </c>
      <c r="V36" s="123">
        <v>72834.893624161079</v>
      </c>
      <c r="W36" s="123">
        <f t="shared" si="0"/>
        <v>72835</v>
      </c>
      <c r="X36" s="49">
        <v>150144</v>
      </c>
      <c r="Y36" s="49">
        <v>111558</v>
      </c>
      <c r="Z36" s="48"/>
      <c r="AA36" s="48"/>
      <c r="AB36" s="48"/>
    </row>
    <row r="37" spans="1:28">
      <c r="A37">
        <v>35</v>
      </c>
      <c r="B37" s="12">
        <v>32</v>
      </c>
      <c r="C37" t="s">
        <v>485</v>
      </c>
      <c r="D37" s="14"/>
      <c r="E37" s="14"/>
      <c r="F37" s="14"/>
      <c r="G37" s="14"/>
      <c r="H37" s="14"/>
      <c r="I37" s="14"/>
      <c r="J37" s="14"/>
      <c r="K37" s="47" t="str">
        <f>IF($C37='4. Board Level Worksheet'!$C$5,'4. Board Level Worksheet'!$C$18,"")</f>
        <v/>
      </c>
      <c r="L37" s="47" t="str">
        <f>IF($C37='4. Board Level Worksheet'!$C$5,'4. Board Level Worksheet'!$C$19,"")</f>
        <v/>
      </c>
      <c r="M37" s="49" t="str">
        <f>IF($C37='4. Board Level Worksheet'!$C$5,'4. Board Level Worksheet'!$C$21,"")</f>
        <v/>
      </c>
      <c r="N37" s="49" t="str">
        <f>IF($C37='4. Board Level Worksheet'!$C$5,'4. Board Level Worksheet'!$C$28,"")</f>
        <v/>
      </c>
      <c r="O37" s="49" t="str">
        <f>IF($C37='4. Board Level Worksheet'!$C$5,'4. Board Level Worksheet'!#REF!,"")</f>
        <v/>
      </c>
      <c r="P37" t="s">
        <v>485</v>
      </c>
      <c r="Q37" s="49">
        <v>176400</v>
      </c>
      <c r="R37" s="49">
        <v>176400</v>
      </c>
      <c r="S37" s="49">
        <v>93118</v>
      </c>
      <c r="T37" s="49">
        <v>14000</v>
      </c>
      <c r="U37" s="49">
        <v>37</v>
      </c>
      <c r="V37" s="123">
        <v>54383.387239373609</v>
      </c>
      <c r="W37" s="123">
        <f t="shared" si="0"/>
        <v>54383</v>
      </c>
      <c r="X37" s="49">
        <v>100504</v>
      </c>
      <c r="Y37" s="49">
        <v>80125</v>
      </c>
      <c r="Z37" s="48"/>
      <c r="AA37" s="48"/>
      <c r="AB37" s="48"/>
    </row>
    <row r="38" spans="1:28">
      <c r="A38">
        <v>36</v>
      </c>
      <c r="B38" s="12" t="s">
        <v>159</v>
      </c>
      <c r="C38" t="s">
        <v>486</v>
      </c>
      <c r="D38" s="14"/>
      <c r="E38" s="14"/>
      <c r="F38" s="14"/>
      <c r="G38" s="14"/>
      <c r="H38" s="14"/>
      <c r="I38" s="14"/>
      <c r="J38" s="14"/>
      <c r="K38" s="47" t="str">
        <f>IF($C38='4. Board Level Worksheet'!$C$5,'4. Board Level Worksheet'!$C$18,"")</f>
        <v/>
      </c>
      <c r="L38" s="47" t="str">
        <f>IF($C38='4. Board Level Worksheet'!$C$5,'4. Board Level Worksheet'!$C$19,"")</f>
        <v/>
      </c>
      <c r="M38" s="49" t="str">
        <f>IF($C38='4. Board Level Worksheet'!$C$5,'4. Board Level Worksheet'!$C$21,"")</f>
        <v/>
      </c>
      <c r="N38" s="49" t="str">
        <f>IF($C38='4. Board Level Worksheet'!$C$5,'4. Board Level Worksheet'!$C$28,"")</f>
        <v/>
      </c>
      <c r="O38" s="49" t="str">
        <f>IF($C38='4. Board Level Worksheet'!$C$5,'4. Board Level Worksheet'!#REF!,"")</f>
        <v/>
      </c>
      <c r="P38" t="s">
        <v>486</v>
      </c>
      <c r="Q38" s="49">
        <v>50700</v>
      </c>
      <c r="R38" s="49">
        <v>50700</v>
      </c>
      <c r="S38" s="49">
        <v>20789</v>
      </c>
      <c r="T38" s="49">
        <v>6000</v>
      </c>
      <c r="U38" s="49">
        <v>7</v>
      </c>
      <c r="V38" s="123">
        <v>18451.506384787474</v>
      </c>
      <c r="W38" s="123">
        <f t="shared" si="0"/>
        <v>18452</v>
      </c>
      <c r="X38" s="49">
        <v>23810</v>
      </c>
      <c r="Y38" s="49">
        <v>20300</v>
      </c>
      <c r="Z38" s="48"/>
      <c r="AA38" s="48"/>
      <c r="AB38" s="48"/>
    </row>
    <row r="39" spans="1:28">
      <c r="A39">
        <v>37</v>
      </c>
      <c r="B39" s="12" t="s">
        <v>385</v>
      </c>
      <c r="C39" t="s">
        <v>487</v>
      </c>
      <c r="D39" s="14"/>
      <c r="E39" s="14"/>
      <c r="F39" s="14"/>
      <c r="G39" s="14"/>
      <c r="H39" s="14"/>
      <c r="I39" s="14"/>
      <c r="J39" s="14"/>
      <c r="K39" s="47" t="str">
        <f>IF($C39='4. Board Level Worksheet'!$C$5,'4. Board Level Worksheet'!$C$18,"")</f>
        <v/>
      </c>
      <c r="L39" s="47" t="str">
        <f>IF($C39='4. Board Level Worksheet'!$C$5,'4. Board Level Worksheet'!$C$19,"")</f>
        <v/>
      </c>
      <c r="M39" s="49" t="str">
        <f>IF($C39='4. Board Level Worksheet'!$C$5,'4. Board Level Worksheet'!$C$21,"")</f>
        <v/>
      </c>
      <c r="N39" s="49" t="str">
        <f>IF($C39='4. Board Level Worksheet'!$C$5,'4. Board Level Worksheet'!$C$28,"")</f>
        <v/>
      </c>
      <c r="O39" s="49" t="str">
        <f>IF($C39='4. Board Level Worksheet'!$C$5,'4. Board Level Worksheet'!#REF!,"")</f>
        <v/>
      </c>
      <c r="P39" t="s">
        <v>487</v>
      </c>
      <c r="Q39" s="49">
        <v>42900</v>
      </c>
      <c r="R39" s="49">
        <v>42900</v>
      </c>
      <c r="S39" s="49">
        <v>16799</v>
      </c>
      <c r="T39" s="49">
        <v>4000</v>
      </c>
      <c r="U39" s="49">
        <v>4</v>
      </c>
      <c r="V39" s="123">
        <v>15538.11063982103</v>
      </c>
      <c r="W39" s="123">
        <f t="shared" si="0"/>
        <v>15538</v>
      </c>
      <c r="X39" s="49">
        <v>23241</v>
      </c>
      <c r="Y39" s="49">
        <v>19854</v>
      </c>
      <c r="Z39" s="48"/>
      <c r="AA39" s="48"/>
      <c r="AB39" s="48"/>
    </row>
    <row r="40" spans="1:28">
      <c r="A40">
        <v>38</v>
      </c>
      <c r="B40" s="12" t="s">
        <v>194</v>
      </c>
      <c r="C40" t="s">
        <v>488</v>
      </c>
      <c r="D40" s="14"/>
      <c r="E40" s="14"/>
      <c r="F40" s="14"/>
      <c r="G40" s="14"/>
      <c r="H40" s="14"/>
      <c r="I40" s="14"/>
      <c r="J40" s="14"/>
      <c r="K40" s="47" t="str">
        <f>IF($C40='4. Board Level Worksheet'!$C$5,'4. Board Level Worksheet'!$C$18,"")</f>
        <v/>
      </c>
      <c r="L40" s="47" t="str">
        <f>IF($C40='4. Board Level Worksheet'!$C$5,'4. Board Level Worksheet'!$C$19,"")</f>
        <v/>
      </c>
      <c r="M40" s="49" t="str">
        <f>IF($C40='4. Board Level Worksheet'!$C$5,'4. Board Level Worksheet'!$C$21,"")</f>
        <v/>
      </c>
      <c r="N40" s="49" t="str">
        <f>IF($C40='4. Board Level Worksheet'!$C$5,'4. Board Level Worksheet'!$C$28,"")</f>
        <v/>
      </c>
      <c r="O40" s="49" t="str">
        <f>IF($C40='4. Board Level Worksheet'!$C$5,'4. Board Level Worksheet'!#REF!,"")</f>
        <v/>
      </c>
      <c r="P40" t="s">
        <v>488</v>
      </c>
      <c r="Q40" s="49">
        <v>210300</v>
      </c>
      <c r="R40" s="49">
        <v>210300</v>
      </c>
      <c r="S40" s="49">
        <v>96697</v>
      </c>
      <c r="T40" s="49">
        <v>18000</v>
      </c>
      <c r="U40" s="49">
        <v>22</v>
      </c>
      <c r="V40" s="123">
        <v>40787.540429530207</v>
      </c>
      <c r="W40" s="123">
        <f t="shared" si="0"/>
        <v>40788</v>
      </c>
      <c r="X40" s="49">
        <v>108950</v>
      </c>
      <c r="Y40" s="49">
        <v>87236</v>
      </c>
      <c r="Z40" s="48"/>
      <c r="AA40" s="48"/>
      <c r="AB40" s="48"/>
    </row>
    <row r="41" spans="1:28">
      <c r="A41">
        <v>39</v>
      </c>
      <c r="B41" s="12" t="s">
        <v>185</v>
      </c>
      <c r="C41" t="s">
        <v>489</v>
      </c>
      <c r="D41" s="14"/>
      <c r="E41" s="14"/>
      <c r="F41" s="14"/>
      <c r="G41" s="14"/>
      <c r="H41" s="14"/>
      <c r="I41" s="14"/>
      <c r="J41" s="14"/>
      <c r="K41" s="47" t="str">
        <f>IF($C41='4. Board Level Worksheet'!$C$5,'4. Board Level Worksheet'!$C$18,"")</f>
        <v/>
      </c>
      <c r="L41" s="47" t="str">
        <f>IF($C41='4. Board Level Worksheet'!$C$5,'4. Board Level Worksheet'!$C$19,"")</f>
        <v/>
      </c>
      <c r="M41" s="49" t="str">
        <f>IF($C41='4. Board Level Worksheet'!$C$5,'4. Board Level Worksheet'!$C$21,"")</f>
        <v/>
      </c>
      <c r="N41" s="49" t="str">
        <f>IF($C41='4. Board Level Worksheet'!$C$5,'4. Board Level Worksheet'!$C$28,"")</f>
        <v/>
      </c>
      <c r="O41" s="49" t="str">
        <f>IF($C41='4. Board Level Worksheet'!$C$5,'4. Board Level Worksheet'!#REF!,"")</f>
        <v/>
      </c>
      <c r="P41" t="s">
        <v>489</v>
      </c>
      <c r="Q41" s="49">
        <v>77700</v>
      </c>
      <c r="R41" s="49">
        <v>77700</v>
      </c>
      <c r="S41" s="49">
        <v>25886</v>
      </c>
      <c r="T41" s="49">
        <v>5000</v>
      </c>
      <c r="U41" s="49">
        <v>7</v>
      </c>
      <c r="V41" s="123">
        <v>20393.770214765103</v>
      </c>
      <c r="W41" s="123">
        <f t="shared" si="0"/>
        <v>20394</v>
      </c>
      <c r="X41" s="49">
        <v>47476</v>
      </c>
      <c r="Y41" s="49">
        <v>39064</v>
      </c>
      <c r="Z41" s="48"/>
      <c r="AA41" s="48"/>
      <c r="AB41" s="48"/>
    </row>
    <row r="42" spans="1:28">
      <c r="A42">
        <v>40</v>
      </c>
      <c r="B42" s="12">
        <v>35</v>
      </c>
      <c r="C42" t="s">
        <v>490</v>
      </c>
      <c r="D42" s="14"/>
      <c r="E42" s="14"/>
      <c r="F42" s="14"/>
      <c r="G42" s="14"/>
      <c r="H42" s="14"/>
      <c r="I42" s="14"/>
      <c r="J42" s="14"/>
      <c r="K42" s="47" t="str">
        <f>IF($C42='4. Board Level Worksheet'!$C$5,'4. Board Level Worksheet'!$C$18,"")</f>
        <v/>
      </c>
      <c r="L42" s="47" t="str">
        <f>IF($C42='4. Board Level Worksheet'!$C$5,'4. Board Level Worksheet'!$C$19,"")</f>
        <v/>
      </c>
      <c r="M42" s="49" t="str">
        <f>IF($C42='4. Board Level Worksheet'!$C$5,'4. Board Level Worksheet'!$C$21,"")</f>
        <v/>
      </c>
      <c r="N42" s="49" t="str">
        <f>IF($C42='4. Board Level Worksheet'!$C$5,'4. Board Level Worksheet'!$C$28,"")</f>
        <v/>
      </c>
      <c r="O42" s="49" t="str">
        <f>IF($C42='4. Board Level Worksheet'!$C$5,'4. Board Level Worksheet'!#REF!,"")</f>
        <v/>
      </c>
      <c r="P42" t="s">
        <v>490</v>
      </c>
      <c r="Q42" s="49">
        <v>124500</v>
      </c>
      <c r="R42" s="49">
        <v>124500</v>
      </c>
      <c r="S42" s="49">
        <v>67335</v>
      </c>
      <c r="T42" s="49">
        <v>2600</v>
      </c>
      <c r="U42" s="49">
        <v>15</v>
      </c>
      <c r="V42" s="123">
        <v>42729.804259507837</v>
      </c>
      <c r="W42" s="123">
        <f t="shared" si="0"/>
        <v>42730</v>
      </c>
      <c r="X42" s="49">
        <v>68689</v>
      </c>
      <c r="Y42" s="49">
        <v>55030</v>
      </c>
      <c r="Z42" s="48"/>
      <c r="AA42" s="48"/>
      <c r="AB42" s="48"/>
    </row>
    <row r="43" spans="1:28">
      <c r="A43">
        <v>41</v>
      </c>
      <c r="B43" s="12">
        <v>36</v>
      </c>
      <c r="C43" t="s">
        <v>491</v>
      </c>
      <c r="D43" s="14"/>
      <c r="E43" s="14"/>
      <c r="F43" s="14"/>
      <c r="G43" s="14"/>
      <c r="H43" s="14"/>
      <c r="I43" s="14"/>
      <c r="J43" s="14"/>
      <c r="K43" s="47" t="str">
        <f>IF($C43='4. Board Level Worksheet'!$C$5,'4. Board Level Worksheet'!$C$18,"")</f>
        <v/>
      </c>
      <c r="L43" s="47" t="str">
        <f>IF($C43='4. Board Level Worksheet'!$C$5,'4. Board Level Worksheet'!$C$19,"")</f>
        <v/>
      </c>
      <c r="M43" s="49" t="str">
        <f>IF($C43='4. Board Level Worksheet'!$C$5,'4. Board Level Worksheet'!$C$21,"")</f>
        <v/>
      </c>
      <c r="N43" s="49" t="str">
        <f>IF($C43='4. Board Level Worksheet'!$C$5,'4. Board Level Worksheet'!$C$28,"")</f>
        <v/>
      </c>
      <c r="O43" s="49" t="str">
        <f>IF($C43='4. Board Level Worksheet'!$C$5,'4. Board Level Worksheet'!#REF!,"")</f>
        <v/>
      </c>
      <c r="P43" t="s">
        <v>491</v>
      </c>
      <c r="Q43" s="49">
        <v>158300</v>
      </c>
      <c r="R43" s="49">
        <v>158300</v>
      </c>
      <c r="S43" s="49">
        <v>66229</v>
      </c>
      <c r="T43" s="49">
        <v>13000</v>
      </c>
      <c r="U43" s="49">
        <v>52</v>
      </c>
      <c r="V43" s="123">
        <v>68950.365964205819</v>
      </c>
      <c r="W43" s="123">
        <f t="shared" si="0"/>
        <v>68950</v>
      </c>
      <c r="X43" s="49">
        <v>114830</v>
      </c>
      <c r="Y43" s="49">
        <v>87646</v>
      </c>
      <c r="Z43" s="48"/>
      <c r="AA43" s="48"/>
      <c r="AB43" s="48"/>
    </row>
    <row r="44" spans="1:28">
      <c r="A44">
        <v>42</v>
      </c>
      <c r="B44" s="12">
        <v>37</v>
      </c>
      <c r="C44" t="s">
        <v>492</v>
      </c>
      <c r="D44" s="14"/>
      <c r="E44" s="14"/>
      <c r="F44" s="14"/>
      <c r="G44" s="14"/>
      <c r="H44" s="14"/>
      <c r="I44" s="14"/>
      <c r="J44" s="14"/>
      <c r="K44" s="47" t="str">
        <f>IF($C44='4. Board Level Worksheet'!$C$5,'4. Board Level Worksheet'!$C$18,"")</f>
        <v/>
      </c>
      <c r="L44" s="47" t="str">
        <f>IF($C44='4. Board Level Worksheet'!$C$5,'4. Board Level Worksheet'!$C$19,"")</f>
        <v/>
      </c>
      <c r="M44" s="49" t="str">
        <f>IF($C44='4. Board Level Worksheet'!$C$5,'4. Board Level Worksheet'!$C$21,"")</f>
        <v/>
      </c>
      <c r="N44" s="49" t="str">
        <f>IF($C44='4. Board Level Worksheet'!$C$5,'4. Board Level Worksheet'!$C$28,"")</f>
        <v/>
      </c>
      <c r="O44" s="49" t="str">
        <f>IF($C44='4. Board Level Worksheet'!$C$5,'4. Board Level Worksheet'!#REF!,"")</f>
        <v/>
      </c>
      <c r="P44" t="s">
        <v>492</v>
      </c>
      <c r="Q44" s="49">
        <v>454500</v>
      </c>
      <c r="R44" s="49">
        <v>454500</v>
      </c>
      <c r="S44" s="49">
        <v>283090</v>
      </c>
      <c r="T44" s="49">
        <v>40000</v>
      </c>
      <c r="U44" s="49">
        <v>167</v>
      </c>
      <c r="V44" s="123">
        <v>191312.98725279645</v>
      </c>
      <c r="W44" s="123">
        <f t="shared" si="0"/>
        <v>191313</v>
      </c>
      <c r="X44" s="49">
        <v>390603</v>
      </c>
      <c r="Y44" s="49">
        <v>268005</v>
      </c>
      <c r="Z44" s="48"/>
      <c r="AA44" s="48"/>
      <c r="AB44" s="48"/>
    </row>
    <row r="45" spans="1:28">
      <c r="A45">
        <v>43</v>
      </c>
      <c r="B45" s="12">
        <v>38</v>
      </c>
      <c r="C45" t="s">
        <v>493</v>
      </c>
      <c r="D45" s="14"/>
      <c r="E45" s="14"/>
      <c r="F45" s="14"/>
      <c r="G45" s="14"/>
      <c r="H45" s="14"/>
      <c r="I45" s="14"/>
      <c r="J45" s="14"/>
      <c r="K45" s="47" t="str">
        <f>IF($C45='4. Board Level Worksheet'!$C$5,'4. Board Level Worksheet'!$C$18,"")</f>
        <v/>
      </c>
      <c r="L45" s="47" t="str">
        <f>IF($C45='4. Board Level Worksheet'!$C$5,'4. Board Level Worksheet'!$C$19,"")</f>
        <v/>
      </c>
      <c r="M45" s="49" t="str">
        <f>IF($C45='4. Board Level Worksheet'!$C$5,'4. Board Level Worksheet'!$C$21,"")</f>
        <v/>
      </c>
      <c r="N45" s="49" t="str">
        <f>IF($C45='4. Board Level Worksheet'!$C$5,'4. Board Level Worksheet'!$C$28,"")</f>
        <v/>
      </c>
      <c r="O45" s="49" t="str">
        <f>IF($C45='4. Board Level Worksheet'!$C$5,'4. Board Level Worksheet'!#REF!,"")</f>
        <v/>
      </c>
      <c r="P45" t="s">
        <v>493</v>
      </c>
      <c r="Q45" s="49">
        <v>523800</v>
      </c>
      <c r="R45" s="49">
        <v>523800</v>
      </c>
      <c r="S45" s="49">
        <v>303142</v>
      </c>
      <c r="T45" s="49">
        <v>50000</v>
      </c>
      <c r="U45" s="49">
        <v>69</v>
      </c>
      <c r="V45" s="123">
        <v>101968.85107382551</v>
      </c>
      <c r="W45" s="123">
        <f t="shared" si="0"/>
        <v>101969</v>
      </c>
      <c r="X45" s="49">
        <v>318080</v>
      </c>
      <c r="Y45" s="49">
        <v>248981</v>
      </c>
      <c r="Z45" s="48"/>
      <c r="AA45" s="48"/>
      <c r="AB45" s="48"/>
    </row>
    <row r="46" spans="1:28">
      <c r="A46">
        <v>44</v>
      </c>
      <c r="B46" s="12">
        <v>39</v>
      </c>
      <c r="C46" t="s">
        <v>24</v>
      </c>
      <c r="D46" s="14"/>
      <c r="E46" s="14"/>
      <c r="F46" s="14"/>
      <c r="G46" s="14"/>
      <c r="H46" s="14"/>
      <c r="I46" s="14"/>
      <c r="J46" s="14"/>
      <c r="K46" s="47">
        <f>IF($C46='4. Board Level Worksheet'!$C$5,'4. Board Level Worksheet'!$C$18,"")</f>
        <v>10.799635</v>
      </c>
      <c r="L46" s="47">
        <f>IF($C46='4. Board Level Worksheet'!$C$5,'4. Board Level Worksheet'!$C$19,"")</f>
        <v>1.7200000000000002</v>
      </c>
      <c r="M46" s="49">
        <f>IF($C46='4. Board Level Worksheet'!$C$5,'4. Board Level Worksheet'!$C$21,"")</f>
        <v>22</v>
      </c>
      <c r="N46" s="49">
        <f>IF($C46='4. Board Level Worksheet'!$C$5,'4. Board Level Worksheet'!$C$28,"")</f>
        <v>144</v>
      </c>
      <c r="O46" s="49" t="e">
        <f>IF($C46='4. Board Level Worksheet'!$C$5,'4. Board Level Worksheet'!#REF!,"")</f>
        <v>#REF!</v>
      </c>
      <c r="P46" t="s">
        <v>24</v>
      </c>
      <c r="Q46" s="49">
        <v>227000</v>
      </c>
      <c r="R46" s="49">
        <v>227000</v>
      </c>
      <c r="S46" s="49">
        <v>125966</v>
      </c>
      <c r="T46" s="49">
        <v>21000</v>
      </c>
      <c r="U46" s="49">
        <v>75</v>
      </c>
      <c r="V46" s="123">
        <v>94199.795753914994</v>
      </c>
      <c r="W46" s="123">
        <f t="shared" si="0"/>
        <v>94200</v>
      </c>
      <c r="X46" s="49">
        <v>166436</v>
      </c>
      <c r="Y46" s="49">
        <v>124033</v>
      </c>
      <c r="Z46" s="48"/>
      <c r="AA46" s="48"/>
      <c r="AB46" s="48"/>
    </row>
    <row r="47" spans="1:28">
      <c r="A47">
        <v>45</v>
      </c>
      <c r="B47" s="12">
        <v>40</v>
      </c>
      <c r="C47" t="s">
        <v>494</v>
      </c>
      <c r="D47" s="14"/>
      <c r="E47" s="14"/>
      <c r="F47" s="14"/>
      <c r="G47" s="14"/>
      <c r="H47" s="14"/>
      <c r="I47" s="14"/>
      <c r="J47" s="14"/>
      <c r="K47" s="47" t="str">
        <f>IF($C47='4. Board Level Worksheet'!$C$5,'4. Board Level Worksheet'!$C$18,"")</f>
        <v/>
      </c>
      <c r="L47" s="47" t="str">
        <f>IF($C47='4. Board Level Worksheet'!$C$5,'4. Board Level Worksheet'!$C$19,"")</f>
        <v/>
      </c>
      <c r="M47" s="49" t="str">
        <f>IF($C47='4. Board Level Worksheet'!$C$5,'4. Board Level Worksheet'!$C$21,"")</f>
        <v/>
      </c>
      <c r="N47" s="49" t="str">
        <f>IF($C47='4. Board Level Worksheet'!$C$5,'4. Board Level Worksheet'!$C$28,"")</f>
        <v/>
      </c>
      <c r="O47" s="49" t="str">
        <f>IF($C47='4. Board Level Worksheet'!$C$5,'4. Board Level Worksheet'!#REF!,"")</f>
        <v/>
      </c>
      <c r="P47" t="s">
        <v>494</v>
      </c>
      <c r="Q47" s="49">
        <v>2024700</v>
      </c>
      <c r="R47" s="49">
        <v>2024700</v>
      </c>
      <c r="S47" s="49">
        <v>1221920</v>
      </c>
      <c r="T47" s="49">
        <v>203000</v>
      </c>
      <c r="U47" s="49">
        <v>1766</v>
      </c>
      <c r="V47" s="123">
        <v>1824756.8682639822</v>
      </c>
      <c r="W47" s="123">
        <f t="shared" si="0"/>
        <v>1824757</v>
      </c>
      <c r="X47" s="49">
        <v>2043519</v>
      </c>
      <c r="Y47" s="49">
        <v>1419899</v>
      </c>
      <c r="Z47" s="48"/>
      <c r="AA47" s="48"/>
      <c r="AB47" s="48"/>
    </row>
    <row r="48" spans="1:28">
      <c r="A48">
        <v>46</v>
      </c>
      <c r="B48" s="12">
        <v>41</v>
      </c>
      <c r="C48" t="s">
        <v>495</v>
      </c>
      <c r="D48" s="14"/>
      <c r="E48" s="14"/>
      <c r="F48" s="14"/>
      <c r="G48" s="14"/>
      <c r="H48" s="14"/>
      <c r="I48" s="14"/>
      <c r="J48" s="14"/>
      <c r="K48" s="47" t="str">
        <f>IF($C48='4. Board Level Worksheet'!$C$5,'4. Board Level Worksheet'!$C$18,"")</f>
        <v/>
      </c>
      <c r="L48" s="47" t="str">
        <f>IF($C48='4. Board Level Worksheet'!$C$5,'4. Board Level Worksheet'!$C$19,"")</f>
        <v/>
      </c>
      <c r="M48" s="49" t="str">
        <f>IF($C48='4. Board Level Worksheet'!$C$5,'4. Board Level Worksheet'!$C$21,"")</f>
        <v/>
      </c>
      <c r="N48" s="49" t="str">
        <f>IF($C48='4. Board Level Worksheet'!$C$5,'4. Board Level Worksheet'!$C$28,"")</f>
        <v/>
      </c>
      <c r="O48" s="49" t="str">
        <f>IF($C48='4. Board Level Worksheet'!$C$5,'4. Board Level Worksheet'!#REF!,"")</f>
        <v/>
      </c>
      <c r="P48" t="s">
        <v>495</v>
      </c>
      <c r="Q48" s="49">
        <v>367900</v>
      </c>
      <c r="R48" s="49">
        <v>367900</v>
      </c>
      <c r="S48" s="49">
        <v>211308</v>
      </c>
      <c r="T48" s="49">
        <v>8000</v>
      </c>
      <c r="U48" s="49">
        <v>39</v>
      </c>
      <c r="V48" s="123">
        <v>95170.927668903809</v>
      </c>
      <c r="W48" s="123">
        <f t="shared" si="0"/>
        <v>95171</v>
      </c>
      <c r="X48" s="49">
        <v>212374</v>
      </c>
      <c r="Y48" s="49">
        <v>173578</v>
      </c>
      <c r="Z48" s="48"/>
      <c r="AA48" s="48"/>
      <c r="AB48" s="48"/>
    </row>
    <row r="49" spans="1:28">
      <c r="A49">
        <v>47</v>
      </c>
      <c r="B49" s="12">
        <v>42</v>
      </c>
      <c r="C49" t="s">
        <v>496</v>
      </c>
      <c r="D49" s="14"/>
      <c r="E49" s="14"/>
      <c r="F49" s="14"/>
      <c r="G49" s="14"/>
      <c r="H49" s="14"/>
      <c r="I49" s="14"/>
      <c r="J49" s="14"/>
      <c r="K49" s="47" t="str">
        <f>IF($C49='4. Board Level Worksheet'!$C$5,'4. Board Level Worksheet'!$C$18,"")</f>
        <v/>
      </c>
      <c r="L49" s="47" t="str">
        <f>IF($C49='4. Board Level Worksheet'!$C$5,'4. Board Level Worksheet'!$C$19,"")</f>
        <v/>
      </c>
      <c r="M49" s="49" t="str">
        <f>IF($C49='4. Board Level Worksheet'!$C$5,'4. Board Level Worksheet'!$C$21,"")</f>
        <v/>
      </c>
      <c r="N49" s="49" t="str">
        <f>IF($C49='4. Board Level Worksheet'!$C$5,'4. Board Level Worksheet'!$C$28,"")</f>
        <v/>
      </c>
      <c r="O49" s="49" t="str">
        <f>IF($C49='4. Board Level Worksheet'!$C$5,'4. Board Level Worksheet'!#REF!,"")</f>
        <v/>
      </c>
      <c r="P49" t="s">
        <v>496</v>
      </c>
      <c r="Q49" s="49">
        <v>1027000</v>
      </c>
      <c r="R49" s="49">
        <v>1027000</v>
      </c>
      <c r="S49" s="49">
        <v>697289</v>
      </c>
      <c r="T49" s="49">
        <v>141000</v>
      </c>
      <c r="U49" s="49">
        <v>499</v>
      </c>
      <c r="V49" s="123">
        <v>543833.87239373603</v>
      </c>
      <c r="W49" s="123">
        <f t="shared" si="0"/>
        <v>543834</v>
      </c>
      <c r="X49" s="49">
        <v>542858</v>
      </c>
      <c r="Y49" s="49">
        <v>437832</v>
      </c>
      <c r="Z49" s="48"/>
      <c r="AA49" s="48"/>
      <c r="AB49" s="48"/>
    </row>
    <row r="50" spans="1:28">
      <c r="A50">
        <v>48</v>
      </c>
      <c r="B50" s="12">
        <v>43</v>
      </c>
      <c r="C50" t="s">
        <v>497</v>
      </c>
      <c r="D50" s="14"/>
      <c r="E50" s="14"/>
      <c r="F50" s="14"/>
      <c r="G50" s="14"/>
      <c r="H50" s="14"/>
      <c r="I50" s="14"/>
      <c r="J50" s="14"/>
      <c r="K50" s="47" t="str">
        <f>IF($C50='4. Board Level Worksheet'!$C$5,'4. Board Level Worksheet'!$C$18,"")</f>
        <v/>
      </c>
      <c r="L50" s="47" t="str">
        <f>IF($C50='4. Board Level Worksheet'!$C$5,'4. Board Level Worksheet'!$C$19,"")</f>
        <v/>
      </c>
      <c r="M50" s="49" t="str">
        <f>IF($C50='4. Board Level Worksheet'!$C$5,'4. Board Level Worksheet'!$C$21,"")</f>
        <v/>
      </c>
      <c r="N50" s="49" t="str">
        <f>IF($C50='4. Board Level Worksheet'!$C$5,'4. Board Level Worksheet'!$C$28,"")</f>
        <v/>
      </c>
      <c r="O50" s="49" t="str">
        <f>IF($C50='4. Board Level Worksheet'!$C$5,'4. Board Level Worksheet'!#REF!,"")</f>
        <v/>
      </c>
      <c r="P50" t="s">
        <v>497</v>
      </c>
      <c r="Q50" s="49">
        <v>1702200</v>
      </c>
      <c r="R50" s="49">
        <v>1702200</v>
      </c>
      <c r="S50" s="49">
        <v>1034392.9999999999</v>
      </c>
      <c r="T50" s="49">
        <v>131000</v>
      </c>
      <c r="U50" s="49">
        <v>160</v>
      </c>
      <c r="V50" s="123">
        <v>236956.18725727071</v>
      </c>
      <c r="W50" s="123">
        <f t="shared" si="0"/>
        <v>236956</v>
      </c>
      <c r="X50" s="49">
        <v>743208</v>
      </c>
      <c r="Y50" s="49">
        <v>625298</v>
      </c>
      <c r="Z50" s="48"/>
      <c r="AA50" s="48"/>
      <c r="AB50" s="48"/>
    </row>
    <row r="51" spans="1:28">
      <c r="A51">
        <v>49</v>
      </c>
      <c r="B51" s="12">
        <v>44</v>
      </c>
      <c r="C51" t="s">
        <v>498</v>
      </c>
      <c r="D51" s="14"/>
      <c r="E51" s="14"/>
      <c r="F51" s="14"/>
      <c r="G51" s="14"/>
      <c r="H51" s="14"/>
      <c r="I51" s="14"/>
      <c r="J51" s="14"/>
      <c r="K51" s="47" t="str">
        <f>IF($C51='4. Board Level Worksheet'!$C$5,'4. Board Level Worksheet'!$C$18,"")</f>
        <v/>
      </c>
      <c r="L51" s="47" t="str">
        <f>IF($C51='4. Board Level Worksheet'!$C$5,'4. Board Level Worksheet'!$C$19,"")</f>
        <v/>
      </c>
      <c r="M51" s="49" t="str">
        <f>IF($C51='4. Board Level Worksheet'!$C$5,'4. Board Level Worksheet'!$C$21,"")</f>
        <v/>
      </c>
      <c r="N51" s="49" t="str">
        <f>IF($C51='4. Board Level Worksheet'!$C$5,'4. Board Level Worksheet'!$C$28,"")</f>
        <v/>
      </c>
      <c r="O51" s="49" t="str">
        <f>IF($C51='4. Board Level Worksheet'!$C$5,'4. Board Level Worksheet'!#REF!,"")</f>
        <v/>
      </c>
      <c r="P51" t="s">
        <v>498</v>
      </c>
      <c r="Q51" s="49">
        <v>500400</v>
      </c>
      <c r="R51" s="49">
        <v>500400</v>
      </c>
      <c r="S51" s="49">
        <v>311761</v>
      </c>
      <c r="T51" s="49">
        <v>55000</v>
      </c>
      <c r="U51" s="49">
        <v>72</v>
      </c>
      <c r="V51" s="123">
        <v>103911.11490380314</v>
      </c>
      <c r="W51" s="123">
        <f t="shared" si="0"/>
        <v>103911</v>
      </c>
      <c r="X51" s="49">
        <v>255485</v>
      </c>
      <c r="Y51" s="49">
        <v>214379</v>
      </c>
      <c r="Z51" s="48"/>
      <c r="AA51" s="48"/>
      <c r="AB51" s="48"/>
    </row>
    <row r="52" spans="1:28">
      <c r="A52">
        <v>50</v>
      </c>
      <c r="B52" s="12">
        <v>45</v>
      </c>
      <c r="C52" t="s">
        <v>499</v>
      </c>
      <c r="D52" s="14"/>
      <c r="E52" s="14"/>
      <c r="F52" s="14"/>
      <c r="G52" s="14"/>
      <c r="H52" s="14"/>
      <c r="I52" s="14"/>
      <c r="J52" s="14"/>
      <c r="K52" s="47" t="str">
        <f>IF($C52='4. Board Level Worksheet'!$C$5,'4. Board Level Worksheet'!$C$18,"")</f>
        <v/>
      </c>
      <c r="L52" s="47" t="str">
        <f>IF($C52='4. Board Level Worksheet'!$C$5,'4. Board Level Worksheet'!$C$19,"")</f>
        <v/>
      </c>
      <c r="M52" s="49" t="str">
        <f>IF($C52='4. Board Level Worksheet'!$C$5,'4. Board Level Worksheet'!$C$21,"")</f>
        <v/>
      </c>
      <c r="N52" s="49" t="str">
        <f>IF($C52='4. Board Level Worksheet'!$C$5,'4. Board Level Worksheet'!$C$28,"")</f>
        <v/>
      </c>
      <c r="O52" s="49" t="str">
        <f>IF($C52='4. Board Level Worksheet'!$C$5,'4. Board Level Worksheet'!#REF!,"")</f>
        <v/>
      </c>
      <c r="P52" t="s">
        <v>499</v>
      </c>
      <c r="Q52" s="49">
        <v>471100</v>
      </c>
      <c r="R52" s="49">
        <v>471100</v>
      </c>
      <c r="S52" s="49">
        <v>295396</v>
      </c>
      <c r="T52" s="49">
        <v>47000</v>
      </c>
      <c r="U52" s="49">
        <v>98</v>
      </c>
      <c r="V52" s="123">
        <v>127218.28086353469</v>
      </c>
      <c r="W52" s="123">
        <f t="shared" si="0"/>
        <v>127218</v>
      </c>
      <c r="X52" s="49">
        <v>321391</v>
      </c>
      <c r="Y52" s="49">
        <v>248496</v>
      </c>
      <c r="Z52" s="48"/>
      <c r="AA52" s="48"/>
      <c r="AB52" s="48"/>
    </row>
    <row r="53" spans="1:28">
      <c r="A53">
        <v>51</v>
      </c>
      <c r="B53" s="12">
        <v>46</v>
      </c>
      <c r="C53" t="s">
        <v>500</v>
      </c>
      <c r="D53" s="14"/>
      <c r="E53" s="14"/>
      <c r="F53" s="14"/>
      <c r="G53" s="14"/>
      <c r="H53" s="14"/>
      <c r="I53" s="14"/>
      <c r="J53" s="14"/>
      <c r="K53" s="47" t="str">
        <f>IF($C53='4. Board Level Worksheet'!$C$5,'4. Board Level Worksheet'!$C$18,"")</f>
        <v/>
      </c>
      <c r="L53" s="47" t="str">
        <f>IF($C53='4. Board Level Worksheet'!$C$5,'4. Board Level Worksheet'!$C$19,"")</f>
        <v/>
      </c>
      <c r="M53" s="49" t="str">
        <f>IF($C53='4. Board Level Worksheet'!$C$5,'4. Board Level Worksheet'!$C$21,"")</f>
        <v/>
      </c>
      <c r="N53" s="49" t="str">
        <f>IF($C53='4. Board Level Worksheet'!$C$5,'4. Board Level Worksheet'!$C$28,"")</f>
        <v/>
      </c>
      <c r="O53" s="49" t="str">
        <f>IF($C53='4. Board Level Worksheet'!$C$5,'4. Board Level Worksheet'!#REF!,"")</f>
        <v/>
      </c>
      <c r="P53" t="s">
        <v>500</v>
      </c>
      <c r="Q53" s="49">
        <v>582000</v>
      </c>
      <c r="R53" s="49">
        <v>582000</v>
      </c>
      <c r="S53" s="49">
        <v>503317</v>
      </c>
      <c r="T53" s="49">
        <v>77000</v>
      </c>
      <c r="U53" s="49">
        <v>105</v>
      </c>
      <c r="V53" s="123">
        <v>138871.86384340047</v>
      </c>
      <c r="W53" s="123">
        <f t="shared" si="0"/>
        <v>138872</v>
      </c>
      <c r="X53" s="49">
        <v>265281</v>
      </c>
      <c r="Y53" s="49">
        <v>224478</v>
      </c>
      <c r="Z53" s="48"/>
      <c r="AA53" s="48"/>
      <c r="AB53" s="48"/>
    </row>
    <row r="54" spans="1:28">
      <c r="A54">
        <v>52</v>
      </c>
      <c r="B54" s="12">
        <v>47</v>
      </c>
      <c r="C54" t="s">
        <v>501</v>
      </c>
      <c r="D54" s="14"/>
      <c r="E54" s="14"/>
      <c r="F54" s="14"/>
      <c r="G54" s="14"/>
      <c r="H54" s="14"/>
      <c r="I54" s="14"/>
      <c r="J54" s="14"/>
      <c r="K54" s="47" t="str">
        <f>IF($C54='4. Board Level Worksheet'!$C$5,'4. Board Level Worksheet'!$C$18,"")</f>
        <v/>
      </c>
      <c r="L54" s="47" t="str">
        <f>IF($C54='4. Board Level Worksheet'!$C$5,'4. Board Level Worksheet'!$C$19,"")</f>
        <v/>
      </c>
      <c r="M54" s="49" t="str">
        <f>IF($C54='4. Board Level Worksheet'!$C$5,'4. Board Level Worksheet'!$C$21,"")</f>
        <v/>
      </c>
      <c r="N54" s="49" t="str">
        <f>IF($C54='4. Board Level Worksheet'!$C$5,'4. Board Level Worksheet'!$C$28,"")</f>
        <v/>
      </c>
      <c r="O54" s="49" t="str">
        <f>IF($C54='4. Board Level Worksheet'!$C$5,'4. Board Level Worksheet'!#REF!,"")</f>
        <v/>
      </c>
      <c r="P54" t="s">
        <v>501</v>
      </c>
      <c r="Q54" s="49">
        <v>567800</v>
      </c>
      <c r="R54" s="49">
        <v>567800</v>
      </c>
      <c r="S54" s="49">
        <v>418581</v>
      </c>
      <c r="T54" s="49">
        <v>70000</v>
      </c>
      <c r="U54" s="49">
        <v>283</v>
      </c>
      <c r="V54" s="123">
        <v>311733.34471140942</v>
      </c>
      <c r="W54" s="123">
        <f t="shared" si="0"/>
        <v>311733</v>
      </c>
      <c r="X54" s="49">
        <v>410195</v>
      </c>
      <c r="Y54" s="49">
        <v>310638</v>
      </c>
      <c r="Z54" s="48"/>
      <c r="AA54" s="48"/>
      <c r="AB54" s="48"/>
    </row>
    <row r="55" spans="1:28">
      <c r="A55">
        <v>53</v>
      </c>
      <c r="B55" s="12">
        <v>48</v>
      </c>
      <c r="C55" t="s">
        <v>502</v>
      </c>
      <c r="D55" s="14"/>
      <c r="E55" s="14"/>
      <c r="F55" s="14"/>
      <c r="G55" s="14"/>
      <c r="H55" s="14"/>
      <c r="I55" s="14"/>
      <c r="J55" s="14"/>
      <c r="K55" s="47" t="str">
        <f>IF($C55='4. Board Level Worksheet'!$C$5,'4. Board Level Worksheet'!$C$18,"")</f>
        <v/>
      </c>
      <c r="L55" s="47" t="str">
        <f>IF($C55='4. Board Level Worksheet'!$C$5,'4. Board Level Worksheet'!$C$19,"")</f>
        <v/>
      </c>
      <c r="M55" s="49" t="str">
        <f>IF($C55='4. Board Level Worksheet'!$C$5,'4. Board Level Worksheet'!$C$21,"")</f>
        <v/>
      </c>
      <c r="N55" s="49" t="str">
        <f>IF($C55='4. Board Level Worksheet'!$C$5,'4. Board Level Worksheet'!$C$28,"")</f>
        <v/>
      </c>
      <c r="O55" s="49" t="str">
        <f>IF($C55='4. Board Level Worksheet'!$C$5,'4. Board Level Worksheet'!#REF!,"")</f>
        <v/>
      </c>
      <c r="P55" t="s">
        <v>502</v>
      </c>
      <c r="Q55" s="49">
        <v>207000</v>
      </c>
      <c r="R55" s="49">
        <v>207000</v>
      </c>
      <c r="S55" s="49">
        <v>108067</v>
      </c>
      <c r="T55" s="49">
        <v>20000</v>
      </c>
      <c r="U55" s="49">
        <v>25</v>
      </c>
      <c r="V55" s="123">
        <v>44672.068089485459</v>
      </c>
      <c r="W55" s="123">
        <f t="shared" si="0"/>
        <v>44672</v>
      </c>
      <c r="X55" s="49">
        <v>110092</v>
      </c>
      <c r="Y55" s="49">
        <v>92149</v>
      </c>
      <c r="Z55" s="48"/>
      <c r="AA55" s="48"/>
      <c r="AB55" s="48"/>
    </row>
    <row r="56" spans="1:28">
      <c r="A56">
        <v>54</v>
      </c>
      <c r="B56" s="12">
        <v>49</v>
      </c>
      <c r="C56" t="s">
        <v>503</v>
      </c>
      <c r="D56" s="14"/>
      <c r="E56" s="14"/>
      <c r="F56" s="14"/>
      <c r="G56" s="14"/>
      <c r="H56" s="14"/>
      <c r="I56" s="14"/>
      <c r="J56" s="14"/>
      <c r="K56" s="47" t="str">
        <f>IF($C56='4. Board Level Worksheet'!$C$5,'4. Board Level Worksheet'!$C$18,"")</f>
        <v/>
      </c>
      <c r="L56" s="47" t="str">
        <f>IF($C56='4. Board Level Worksheet'!$C$5,'4. Board Level Worksheet'!$C$19,"")</f>
        <v/>
      </c>
      <c r="M56" s="49" t="str">
        <f>IF($C56='4. Board Level Worksheet'!$C$5,'4. Board Level Worksheet'!$C$21,"")</f>
        <v/>
      </c>
      <c r="N56" s="49" t="str">
        <f>IF($C56='4. Board Level Worksheet'!$C$5,'4. Board Level Worksheet'!$C$28,"")</f>
        <v/>
      </c>
      <c r="O56" s="49" t="str">
        <f>IF($C56='4. Board Level Worksheet'!$C$5,'4. Board Level Worksheet'!#REF!,"")</f>
        <v/>
      </c>
      <c r="P56" t="s">
        <v>503</v>
      </c>
      <c r="Q56" s="49">
        <v>500800</v>
      </c>
      <c r="R56" s="49">
        <v>500800</v>
      </c>
      <c r="S56" s="49">
        <v>344326</v>
      </c>
      <c r="T56" s="49">
        <v>20000</v>
      </c>
      <c r="U56" s="49">
        <v>69</v>
      </c>
      <c r="V56" s="123">
        <v>138871.86384340047</v>
      </c>
      <c r="W56" s="123">
        <f t="shared" si="0"/>
        <v>138872</v>
      </c>
      <c r="X56" s="49">
        <v>276127</v>
      </c>
      <c r="Y56" s="49">
        <v>220731</v>
      </c>
      <c r="Z56" s="48"/>
      <c r="AA56" s="48"/>
      <c r="AB56" s="48"/>
    </row>
    <row r="57" spans="1:28">
      <c r="A57">
        <v>55</v>
      </c>
      <c r="B57" s="12">
        <v>50</v>
      </c>
      <c r="C57" t="s">
        <v>504</v>
      </c>
      <c r="D57" s="14"/>
      <c r="E57" s="14"/>
      <c r="F57" s="14"/>
      <c r="G57" s="14"/>
      <c r="H57" s="14"/>
      <c r="I57" s="14"/>
      <c r="J57" s="14"/>
      <c r="K57" s="47" t="str">
        <f>IF($C57='4. Board Level Worksheet'!$C$5,'4. Board Level Worksheet'!$C$18,"")</f>
        <v/>
      </c>
      <c r="L57" s="47" t="str">
        <f>IF($C57='4. Board Level Worksheet'!$C$5,'4. Board Level Worksheet'!$C$19,"")</f>
        <v/>
      </c>
      <c r="M57" s="49" t="str">
        <f>IF($C57='4. Board Level Worksheet'!$C$5,'4. Board Level Worksheet'!$C$21,"")</f>
        <v/>
      </c>
      <c r="N57" s="49" t="str">
        <f>IF($C57='4. Board Level Worksheet'!$C$5,'4. Board Level Worksheet'!$C$28,"")</f>
        <v/>
      </c>
      <c r="O57" s="49" t="str">
        <f>IF($C57='4. Board Level Worksheet'!$C$5,'4. Board Level Worksheet'!#REF!,"")</f>
        <v/>
      </c>
      <c r="P57" t="s">
        <v>504</v>
      </c>
      <c r="Q57" s="49">
        <v>552300</v>
      </c>
      <c r="R57" s="49">
        <v>552300</v>
      </c>
      <c r="S57" s="49">
        <v>275261</v>
      </c>
      <c r="T57" s="49">
        <v>57000</v>
      </c>
      <c r="U57" s="49">
        <v>147</v>
      </c>
      <c r="V57" s="123">
        <v>180630.53618791947</v>
      </c>
      <c r="W57" s="123">
        <f t="shared" si="0"/>
        <v>180631</v>
      </c>
      <c r="X57" s="49">
        <v>301302</v>
      </c>
      <c r="Y57" s="49">
        <v>247209</v>
      </c>
      <c r="Z57" s="48"/>
      <c r="AA57" s="48"/>
      <c r="AB57" s="48"/>
    </row>
    <row r="58" spans="1:28">
      <c r="A58">
        <v>56</v>
      </c>
      <c r="B58" s="12">
        <v>51</v>
      </c>
      <c r="C58" t="s">
        <v>505</v>
      </c>
      <c r="D58" s="14"/>
      <c r="E58" s="14"/>
      <c r="F58" s="14"/>
      <c r="G58" s="14"/>
      <c r="H58" s="14"/>
      <c r="I58" s="14"/>
      <c r="J58" s="14"/>
      <c r="K58" s="47" t="str">
        <f>IF($C58='4. Board Level Worksheet'!$C$5,'4. Board Level Worksheet'!$C$18,"")</f>
        <v/>
      </c>
      <c r="L58" s="47" t="str">
        <f>IF($C58='4. Board Level Worksheet'!$C$5,'4. Board Level Worksheet'!$C$19,"")</f>
        <v/>
      </c>
      <c r="M58" s="49" t="str">
        <f>IF($C58='4. Board Level Worksheet'!$C$5,'4. Board Level Worksheet'!$C$21,"")</f>
        <v/>
      </c>
      <c r="N58" s="49" t="str">
        <f>IF($C58='4. Board Level Worksheet'!$C$5,'4. Board Level Worksheet'!$C$28,"")</f>
        <v/>
      </c>
      <c r="O58" s="49" t="str">
        <f>IF($C58='4. Board Level Worksheet'!$C$5,'4. Board Level Worksheet'!#REF!,"")</f>
        <v/>
      </c>
      <c r="P58" t="s">
        <v>505</v>
      </c>
      <c r="Q58" s="49">
        <v>279800</v>
      </c>
      <c r="R58" s="49">
        <v>279800</v>
      </c>
      <c r="S58" s="49">
        <v>153358</v>
      </c>
      <c r="T58" s="49">
        <v>24000</v>
      </c>
      <c r="U58" s="49">
        <v>117</v>
      </c>
      <c r="V58" s="123">
        <v>138871.86384340047</v>
      </c>
      <c r="W58" s="123">
        <f t="shared" si="0"/>
        <v>138872</v>
      </c>
      <c r="X58" s="49">
        <v>223183</v>
      </c>
      <c r="Y58" s="49">
        <v>163694</v>
      </c>
      <c r="Z58" s="48"/>
      <c r="AA58" s="48"/>
      <c r="AB58" s="48"/>
    </row>
    <row r="59" spans="1:28">
      <c r="A59">
        <v>57</v>
      </c>
      <c r="B59" s="12">
        <v>52</v>
      </c>
      <c r="C59" t="s">
        <v>506</v>
      </c>
      <c r="D59" s="14"/>
      <c r="E59" s="14"/>
      <c r="F59" s="14"/>
      <c r="G59" s="14"/>
      <c r="H59" s="14"/>
      <c r="I59" s="14"/>
      <c r="J59" s="14"/>
      <c r="K59" s="47" t="str">
        <f>IF($C59='4. Board Level Worksheet'!$C$5,'4. Board Level Worksheet'!$C$18,"")</f>
        <v/>
      </c>
      <c r="L59" s="47" t="str">
        <f>IF($C59='4. Board Level Worksheet'!$C$5,'4. Board Level Worksheet'!$C$19,"")</f>
        <v/>
      </c>
      <c r="M59" s="49" t="str">
        <f>IF($C59='4. Board Level Worksheet'!$C$5,'4. Board Level Worksheet'!$C$21,"")</f>
        <v/>
      </c>
      <c r="N59" s="49" t="str">
        <f>IF($C59='4. Board Level Worksheet'!$C$5,'4. Board Level Worksheet'!$C$28,"")</f>
        <v/>
      </c>
      <c r="O59" s="49" t="str">
        <f>IF($C59='4. Board Level Worksheet'!$C$5,'4. Board Level Worksheet'!#REF!,"")</f>
        <v/>
      </c>
      <c r="P59" t="s">
        <v>506</v>
      </c>
      <c r="Q59" s="49">
        <v>354400</v>
      </c>
      <c r="R59" s="49">
        <v>354400</v>
      </c>
      <c r="S59" s="49">
        <v>192184</v>
      </c>
      <c r="T59" s="49">
        <v>30000</v>
      </c>
      <c r="U59" s="49">
        <v>178</v>
      </c>
      <c r="V59" s="123">
        <v>201024.30640268457</v>
      </c>
      <c r="W59" s="123">
        <f t="shared" si="0"/>
        <v>201024</v>
      </c>
      <c r="X59" s="49">
        <v>229413</v>
      </c>
      <c r="Y59" s="49">
        <v>174348</v>
      </c>
      <c r="Z59" s="48"/>
      <c r="AA59" s="48"/>
      <c r="AB59" s="48"/>
    </row>
    <row r="60" spans="1:28">
      <c r="A60">
        <v>58</v>
      </c>
      <c r="B60" s="12">
        <v>53</v>
      </c>
      <c r="C60" t="s">
        <v>507</v>
      </c>
      <c r="D60" s="14"/>
      <c r="E60" s="14"/>
      <c r="F60" s="14"/>
      <c r="G60" s="14"/>
      <c r="H60" s="14"/>
      <c r="I60" s="14"/>
      <c r="J60" s="14"/>
      <c r="K60" s="47" t="str">
        <f>IF($C60='4. Board Level Worksheet'!$C$5,'4. Board Level Worksheet'!$C$18,"")</f>
        <v/>
      </c>
      <c r="L60" s="47" t="str">
        <f>IF($C60='4. Board Level Worksheet'!$C$5,'4. Board Level Worksheet'!$C$19,"")</f>
        <v/>
      </c>
      <c r="M60" s="49" t="str">
        <f>IF($C60='4. Board Level Worksheet'!$C$5,'4. Board Level Worksheet'!$C$21,"")</f>
        <v/>
      </c>
      <c r="N60" s="49" t="str">
        <f>IF($C60='4. Board Level Worksheet'!$C$5,'4. Board Level Worksheet'!$C$28,"")</f>
        <v/>
      </c>
      <c r="O60" s="49" t="str">
        <f>IF($C60='4. Board Level Worksheet'!$C$5,'4. Board Level Worksheet'!#REF!,"")</f>
        <v/>
      </c>
      <c r="P60" t="s">
        <v>507</v>
      </c>
      <c r="Q60" s="49">
        <v>958500</v>
      </c>
      <c r="R60" s="49">
        <v>958500</v>
      </c>
      <c r="S60" s="49">
        <v>647137</v>
      </c>
      <c r="T60" s="49">
        <v>87000</v>
      </c>
      <c r="U60" s="49">
        <v>286</v>
      </c>
      <c r="V60" s="123">
        <v>327271.45535123046</v>
      </c>
      <c r="W60" s="123">
        <f t="shared" si="0"/>
        <v>327271</v>
      </c>
      <c r="X60" s="49">
        <v>723003</v>
      </c>
      <c r="Y60" s="49">
        <v>557084</v>
      </c>
      <c r="Z60" s="48"/>
      <c r="AA60" s="48"/>
      <c r="AB60" s="48"/>
    </row>
    <row r="61" spans="1:28">
      <c r="A61">
        <v>59</v>
      </c>
      <c r="B61" s="12">
        <v>54</v>
      </c>
      <c r="C61" t="s">
        <v>508</v>
      </c>
      <c r="D61" s="14"/>
      <c r="E61" s="14"/>
      <c r="F61" s="14"/>
      <c r="G61" s="14"/>
      <c r="H61" s="14"/>
      <c r="I61" s="14"/>
      <c r="J61" s="14"/>
      <c r="K61" s="47" t="str">
        <f>IF($C61='4. Board Level Worksheet'!$C$5,'4. Board Level Worksheet'!$C$18,"")</f>
        <v/>
      </c>
      <c r="L61" s="47" t="str">
        <f>IF($C61='4. Board Level Worksheet'!$C$5,'4. Board Level Worksheet'!$C$19,"")</f>
        <v/>
      </c>
      <c r="M61" s="49" t="str">
        <f>IF($C61='4. Board Level Worksheet'!$C$5,'4. Board Level Worksheet'!$C$21,"")</f>
        <v/>
      </c>
      <c r="N61" s="49" t="str">
        <f>IF($C61='4. Board Level Worksheet'!$C$5,'4. Board Level Worksheet'!$C$28,"")</f>
        <v/>
      </c>
      <c r="O61" s="49" t="str">
        <f>IF($C61='4. Board Level Worksheet'!$C$5,'4. Board Level Worksheet'!#REF!,"")</f>
        <v/>
      </c>
      <c r="P61" t="s">
        <v>508</v>
      </c>
      <c r="Q61" s="49">
        <v>194800</v>
      </c>
      <c r="R61" s="49">
        <v>194800</v>
      </c>
      <c r="S61" s="49">
        <v>75459</v>
      </c>
      <c r="T61" s="49">
        <v>14000</v>
      </c>
      <c r="U61" s="49">
        <v>104</v>
      </c>
      <c r="V61" s="123">
        <v>120420.35745861298</v>
      </c>
      <c r="W61" s="123">
        <f t="shared" si="0"/>
        <v>120420</v>
      </c>
      <c r="X61" s="49">
        <v>238781</v>
      </c>
      <c r="Y61" s="49">
        <v>169635</v>
      </c>
      <c r="Z61" s="48"/>
      <c r="AA61" s="48"/>
      <c r="AB61" s="48"/>
    </row>
    <row r="62" spans="1:28">
      <c r="A62">
        <v>60</v>
      </c>
      <c r="B62" s="12">
        <v>55</v>
      </c>
      <c r="C62" t="s">
        <v>509</v>
      </c>
      <c r="D62" s="14"/>
      <c r="E62" s="14"/>
      <c r="F62" s="14"/>
      <c r="G62" s="14"/>
      <c r="H62" s="14"/>
      <c r="I62" s="14"/>
      <c r="J62" s="14"/>
      <c r="K62" s="47" t="str">
        <f>IF($C62='4. Board Level Worksheet'!$C$5,'4. Board Level Worksheet'!$C$18,"")</f>
        <v/>
      </c>
      <c r="L62" s="47" t="str">
        <f>IF($C62='4. Board Level Worksheet'!$C$5,'4. Board Level Worksheet'!$C$19,"")</f>
        <v/>
      </c>
      <c r="M62" s="49" t="str">
        <f>IF($C62='4. Board Level Worksheet'!$C$5,'4. Board Level Worksheet'!$C$21,"")</f>
        <v/>
      </c>
      <c r="N62" s="49" t="str">
        <f>IF($C62='4. Board Level Worksheet'!$C$5,'4. Board Level Worksheet'!$C$28,"")</f>
        <v/>
      </c>
      <c r="O62" s="49" t="str">
        <f>IF($C62='4. Board Level Worksheet'!$C$5,'4. Board Level Worksheet'!#REF!,"")</f>
        <v/>
      </c>
      <c r="P62" t="s">
        <v>509</v>
      </c>
      <c r="Q62" s="49">
        <v>350400</v>
      </c>
      <c r="R62" s="49">
        <v>350400</v>
      </c>
      <c r="S62" s="49">
        <v>166326</v>
      </c>
      <c r="T62" s="49">
        <v>9000</v>
      </c>
      <c r="U62" s="49">
        <v>204</v>
      </c>
      <c r="V62" s="123">
        <v>228216.00002237139</v>
      </c>
      <c r="W62" s="123">
        <f t="shared" si="0"/>
        <v>228216</v>
      </c>
      <c r="X62" s="49">
        <v>355897</v>
      </c>
      <c r="Y62" s="49">
        <v>241786</v>
      </c>
      <c r="Z62" s="48"/>
      <c r="AA62" s="48"/>
      <c r="AB62" s="48"/>
    </row>
    <row r="63" spans="1:28">
      <c r="A63">
        <v>61</v>
      </c>
      <c r="B63" s="12">
        <v>56</v>
      </c>
      <c r="C63" t="s">
        <v>510</v>
      </c>
      <c r="D63" s="14"/>
      <c r="E63" s="14"/>
      <c r="F63" s="14"/>
      <c r="G63" s="14"/>
      <c r="H63" s="14"/>
      <c r="I63" s="14"/>
      <c r="J63" s="14"/>
      <c r="K63" s="47" t="str">
        <f>IF($C63='4. Board Level Worksheet'!$C$5,'4. Board Level Worksheet'!$C$18,"")</f>
        <v/>
      </c>
      <c r="L63" s="47" t="str">
        <f>IF($C63='4. Board Level Worksheet'!$C$5,'4. Board Level Worksheet'!$C$19,"")</f>
        <v/>
      </c>
      <c r="M63" s="49" t="str">
        <f>IF($C63='4. Board Level Worksheet'!$C$5,'4. Board Level Worksheet'!$C$21,"")</f>
        <v/>
      </c>
      <c r="N63" s="49" t="str">
        <f>IF($C63='4. Board Level Worksheet'!$C$5,'4. Board Level Worksheet'!$C$28,"")</f>
        <v/>
      </c>
      <c r="O63" s="49" t="str">
        <f>IF($C63='4. Board Level Worksheet'!$C$5,'4. Board Level Worksheet'!#REF!,"")</f>
        <v/>
      </c>
      <c r="P63" t="s">
        <v>510</v>
      </c>
      <c r="Q63" s="49">
        <v>69100</v>
      </c>
      <c r="R63" s="49">
        <v>69100</v>
      </c>
      <c r="S63" s="49">
        <v>52442</v>
      </c>
      <c r="T63" s="49">
        <v>10000</v>
      </c>
      <c r="U63" s="49">
        <v>16</v>
      </c>
      <c r="V63" s="123">
        <v>32047.353194630876</v>
      </c>
      <c r="W63" s="123">
        <f t="shared" si="0"/>
        <v>32047</v>
      </c>
      <c r="X63" s="49">
        <v>46696</v>
      </c>
      <c r="Y63" s="49">
        <v>40508</v>
      </c>
      <c r="Z63" s="48"/>
      <c r="AA63" s="48"/>
      <c r="AB63" s="48"/>
    </row>
    <row r="64" spans="1:28">
      <c r="A64">
        <v>62</v>
      </c>
      <c r="B64" s="12">
        <v>57</v>
      </c>
      <c r="C64" t="s">
        <v>511</v>
      </c>
      <c r="D64" s="14"/>
      <c r="E64" s="14"/>
      <c r="F64" s="14"/>
      <c r="G64" s="14"/>
      <c r="H64" s="14"/>
      <c r="I64" s="14"/>
      <c r="J64" s="14"/>
      <c r="K64" s="47" t="str">
        <f>IF($C64='4. Board Level Worksheet'!$C$5,'4. Board Level Worksheet'!$C$18,"")</f>
        <v/>
      </c>
      <c r="L64" s="47" t="str">
        <f>IF($C64='4. Board Level Worksheet'!$C$5,'4. Board Level Worksheet'!$C$19,"")</f>
        <v/>
      </c>
      <c r="M64" s="49" t="str">
        <f>IF($C64='4. Board Level Worksheet'!$C$5,'4. Board Level Worksheet'!$C$21,"")</f>
        <v/>
      </c>
      <c r="N64" s="49" t="str">
        <f>IF($C64='4. Board Level Worksheet'!$C$5,'4. Board Level Worksheet'!$C$28,"")</f>
        <v/>
      </c>
      <c r="O64" s="49" t="str">
        <f>IF($C64='4. Board Level Worksheet'!$C$5,'4. Board Level Worksheet'!#REF!,"")</f>
        <v/>
      </c>
      <c r="P64" t="s">
        <v>511</v>
      </c>
      <c r="Q64" s="49">
        <v>149500</v>
      </c>
      <c r="R64" s="49">
        <v>149500</v>
      </c>
      <c r="S64" s="49">
        <v>77236</v>
      </c>
      <c r="T64" s="49">
        <v>4600</v>
      </c>
      <c r="U64" s="49">
        <v>36</v>
      </c>
      <c r="V64" s="123">
        <v>61181.310644295307</v>
      </c>
      <c r="W64" s="123">
        <f t="shared" si="0"/>
        <v>61181</v>
      </c>
      <c r="X64" s="49">
        <v>114511</v>
      </c>
      <c r="Y64" s="49">
        <v>84796</v>
      </c>
      <c r="Z64" s="48"/>
      <c r="AA64" s="48"/>
      <c r="AB64" s="48"/>
    </row>
    <row r="65" spans="1:28">
      <c r="A65">
        <v>63</v>
      </c>
      <c r="B65" s="12">
        <v>58</v>
      </c>
      <c r="C65" t="s">
        <v>512</v>
      </c>
      <c r="D65" s="14"/>
      <c r="E65" s="14"/>
      <c r="F65" s="14"/>
      <c r="G65" s="14"/>
      <c r="H65" s="14"/>
      <c r="I65" s="14"/>
      <c r="J65" s="14"/>
      <c r="K65" s="47" t="str">
        <f>IF($C65='4. Board Level Worksheet'!$C$5,'4. Board Level Worksheet'!$C$18,"")</f>
        <v/>
      </c>
      <c r="L65" s="47" t="str">
        <f>IF($C65='4. Board Level Worksheet'!$C$5,'4. Board Level Worksheet'!$C$19,"")</f>
        <v/>
      </c>
      <c r="M65" s="49" t="str">
        <f>IF($C65='4. Board Level Worksheet'!$C$5,'4. Board Level Worksheet'!$C$21,"")</f>
        <v/>
      </c>
      <c r="N65" s="49" t="str">
        <f>IF($C65='4. Board Level Worksheet'!$C$5,'4. Board Level Worksheet'!$C$28,"")</f>
        <v/>
      </c>
      <c r="O65" s="49" t="str">
        <f>IF($C65='4. Board Level Worksheet'!$C$5,'4. Board Level Worksheet'!#REF!,"")</f>
        <v/>
      </c>
      <c r="P65" t="s">
        <v>512</v>
      </c>
      <c r="Q65" s="49">
        <v>509500</v>
      </c>
      <c r="R65" s="49">
        <v>509500</v>
      </c>
      <c r="S65" s="49">
        <v>230527</v>
      </c>
      <c r="T65" s="49">
        <v>45000</v>
      </c>
      <c r="U65" s="49">
        <v>67</v>
      </c>
      <c r="V65" s="123">
        <v>100997.7191588367</v>
      </c>
      <c r="W65" s="123">
        <f t="shared" si="0"/>
        <v>100998</v>
      </c>
      <c r="X65" s="49">
        <v>431210</v>
      </c>
      <c r="Y65" s="49">
        <v>308127</v>
      </c>
      <c r="Z65" s="48"/>
      <c r="AA65" s="48"/>
      <c r="AB65" s="48"/>
    </row>
    <row r="66" spans="1:28">
      <c r="A66">
        <v>64</v>
      </c>
      <c r="B66" s="12">
        <v>59</v>
      </c>
      <c r="C66" t="s">
        <v>513</v>
      </c>
      <c r="D66" s="14"/>
      <c r="E66" s="14"/>
      <c r="F66" s="14"/>
      <c r="G66" s="14"/>
      <c r="H66" s="14"/>
      <c r="I66" s="14"/>
      <c r="J66" s="14"/>
      <c r="K66" s="47" t="str">
        <f>IF($C66='4. Board Level Worksheet'!$C$5,'4. Board Level Worksheet'!$C$18,"")</f>
        <v/>
      </c>
      <c r="L66" s="47" t="str">
        <f>IF($C66='4. Board Level Worksheet'!$C$5,'4. Board Level Worksheet'!$C$19,"")</f>
        <v/>
      </c>
      <c r="M66" s="49" t="str">
        <f>IF($C66='4. Board Level Worksheet'!$C$5,'4. Board Level Worksheet'!$C$21,"")</f>
        <v/>
      </c>
      <c r="N66" s="49" t="str">
        <f>IF($C66='4. Board Level Worksheet'!$C$5,'4. Board Level Worksheet'!$C$28,"")</f>
        <v/>
      </c>
      <c r="O66" s="49" t="str">
        <f>IF($C66='4. Board Level Worksheet'!$C$5,'4. Board Level Worksheet'!#REF!,"")</f>
        <v/>
      </c>
      <c r="P66" t="s">
        <v>513</v>
      </c>
      <c r="Q66" s="49">
        <v>390300</v>
      </c>
      <c r="R66" s="49">
        <v>390300</v>
      </c>
      <c r="S66" s="49">
        <v>266663</v>
      </c>
      <c r="T66" s="49">
        <v>45000</v>
      </c>
      <c r="U66" s="49">
        <v>192</v>
      </c>
      <c r="V66" s="123">
        <v>214620.15321252798</v>
      </c>
      <c r="W66" s="123">
        <f t="shared" si="0"/>
        <v>214620</v>
      </c>
      <c r="X66" s="49">
        <v>272722</v>
      </c>
      <c r="Y66" s="49">
        <v>213356</v>
      </c>
      <c r="Z66" s="48"/>
      <c r="AA66" s="48"/>
      <c r="AB66" s="48"/>
    </row>
    <row r="67" spans="1:28">
      <c r="A67">
        <v>65</v>
      </c>
      <c r="B67" s="12" t="s">
        <v>223</v>
      </c>
      <c r="C67" t="s">
        <v>514</v>
      </c>
      <c r="D67" s="14"/>
      <c r="E67" s="14"/>
      <c r="F67" s="14"/>
      <c r="G67" s="14"/>
      <c r="H67" s="14"/>
      <c r="I67" s="14"/>
      <c r="J67" s="14"/>
      <c r="K67" s="47" t="str">
        <f>IF($C67='4. Board Level Worksheet'!$C$5,'4. Board Level Worksheet'!$C$18,"")</f>
        <v/>
      </c>
      <c r="L67" s="47" t="str">
        <f>IF($C67='4. Board Level Worksheet'!$C$5,'4. Board Level Worksheet'!$C$19,"")</f>
        <v/>
      </c>
      <c r="M67" s="49" t="str">
        <f>IF($C67='4. Board Level Worksheet'!$C$5,'4. Board Level Worksheet'!$C$21,"")</f>
        <v/>
      </c>
      <c r="N67" s="49" t="str">
        <f>IF($C67='4. Board Level Worksheet'!$C$5,'4. Board Level Worksheet'!$C$28,"")</f>
        <v/>
      </c>
      <c r="O67" s="49" t="str">
        <f>IF($C67='4. Board Level Worksheet'!$C$5,'4. Board Level Worksheet'!#REF!,"")</f>
        <v/>
      </c>
      <c r="P67" t="s">
        <v>514</v>
      </c>
      <c r="Q67" s="49">
        <v>336700</v>
      </c>
      <c r="R67" s="49">
        <v>336700</v>
      </c>
      <c r="S67" s="49">
        <v>124091</v>
      </c>
      <c r="T67" s="49">
        <v>17000</v>
      </c>
      <c r="U67" s="49">
        <v>170</v>
      </c>
      <c r="V67" s="123">
        <v>190341.85533780762</v>
      </c>
      <c r="W67" s="123">
        <f t="shared" si="0"/>
        <v>190342</v>
      </c>
      <c r="X67" s="49">
        <v>336249</v>
      </c>
      <c r="Y67" s="49">
        <v>224858</v>
      </c>
      <c r="Z67" s="48"/>
      <c r="AA67" s="48"/>
      <c r="AB67" s="48"/>
    </row>
    <row r="68" spans="1:28">
      <c r="A68">
        <v>66</v>
      </c>
      <c r="B68" s="12" t="s">
        <v>228</v>
      </c>
      <c r="C68" t="s">
        <v>515</v>
      </c>
      <c r="D68" s="14"/>
      <c r="E68" s="14"/>
      <c r="F68" s="14"/>
      <c r="G68" s="14"/>
      <c r="H68" s="14"/>
      <c r="I68" s="14"/>
      <c r="J68" s="14"/>
      <c r="K68" s="47" t="str">
        <f>IF($C68='4. Board Level Worksheet'!$C$5,'4. Board Level Worksheet'!$C$18,"")</f>
        <v/>
      </c>
      <c r="L68" s="47" t="str">
        <f>IF($C68='4. Board Level Worksheet'!$C$5,'4. Board Level Worksheet'!$C$19,"")</f>
        <v/>
      </c>
      <c r="M68" s="49" t="str">
        <f>IF($C68='4. Board Level Worksheet'!$C$5,'4. Board Level Worksheet'!$C$21,"")</f>
        <v/>
      </c>
      <c r="N68" s="49" t="str">
        <f>IF($C68='4. Board Level Worksheet'!$C$5,'4. Board Level Worksheet'!$C$28,"")</f>
        <v/>
      </c>
      <c r="O68" s="49" t="str">
        <f>IF($C68='4. Board Level Worksheet'!$C$5,'4. Board Level Worksheet'!#REF!,"")</f>
        <v/>
      </c>
      <c r="P68" t="s">
        <v>515</v>
      </c>
      <c r="Q68" s="49">
        <v>107300</v>
      </c>
      <c r="R68" s="49">
        <v>107300</v>
      </c>
      <c r="S68" s="49">
        <v>63603.999999999993</v>
      </c>
      <c r="T68" s="49">
        <v>10000</v>
      </c>
      <c r="U68" s="49">
        <v>69</v>
      </c>
      <c r="V68" s="123">
        <v>83517.344689038044</v>
      </c>
      <c r="W68" s="123">
        <f t="shared" ref="W68:W74" si="1">ROUND(V68,0)</f>
        <v>83517</v>
      </c>
      <c r="X68" s="49">
        <v>119045</v>
      </c>
      <c r="Y68" s="49">
        <v>79131</v>
      </c>
      <c r="Z68" s="48"/>
      <c r="AA68" s="48"/>
      <c r="AB68" s="48"/>
    </row>
    <row r="69" spans="1:28">
      <c r="A69">
        <v>67</v>
      </c>
      <c r="B69" s="12">
        <v>61</v>
      </c>
      <c r="C69" t="s">
        <v>516</v>
      </c>
      <c r="D69" s="14"/>
      <c r="E69" s="14"/>
      <c r="F69" s="14"/>
      <c r="G69" s="14"/>
      <c r="H69" s="14"/>
      <c r="I69" s="14"/>
      <c r="J69" s="14"/>
      <c r="K69" s="47" t="str">
        <f>IF($C69='4. Board Level Worksheet'!$C$5,'4. Board Level Worksheet'!$C$18,"")</f>
        <v/>
      </c>
      <c r="L69" s="47" t="str">
        <f>IF($C69='4. Board Level Worksheet'!$C$5,'4. Board Level Worksheet'!$C$19,"")</f>
        <v/>
      </c>
      <c r="M69" s="49" t="str">
        <f>IF($C69='4. Board Level Worksheet'!$C$5,'4. Board Level Worksheet'!$C$21,"")</f>
        <v/>
      </c>
      <c r="N69" s="49" t="str">
        <f>IF($C69='4. Board Level Worksheet'!$C$5,'4. Board Level Worksheet'!$C$28,"")</f>
        <v/>
      </c>
      <c r="O69" s="49" t="str">
        <f>IF($C69='4. Board Level Worksheet'!$C$5,'4. Board Level Worksheet'!#REF!,"")</f>
        <v/>
      </c>
      <c r="P69" t="s">
        <v>516</v>
      </c>
      <c r="Q69" s="49">
        <v>370000</v>
      </c>
      <c r="R69" s="49">
        <v>370000</v>
      </c>
      <c r="S69" s="49">
        <v>119952</v>
      </c>
      <c r="T69" s="49">
        <v>0</v>
      </c>
      <c r="U69" s="49">
        <v>385</v>
      </c>
      <c r="V69" s="123">
        <v>165092.42554809846</v>
      </c>
      <c r="W69" s="123">
        <f t="shared" si="1"/>
        <v>165092</v>
      </c>
      <c r="X69" s="49">
        <v>358433</v>
      </c>
      <c r="Y69" s="49">
        <v>246583</v>
      </c>
      <c r="Z69" s="48"/>
      <c r="AA69" s="48"/>
      <c r="AB69" s="48"/>
    </row>
    <row r="70" spans="1:28">
      <c r="A70">
        <v>68</v>
      </c>
      <c r="B70" s="12">
        <v>62</v>
      </c>
      <c r="C70" t="s">
        <v>517</v>
      </c>
      <c r="D70" s="14"/>
      <c r="E70" s="14"/>
      <c r="F70" s="14"/>
      <c r="G70" s="14"/>
      <c r="H70" s="14"/>
      <c r="I70" s="14"/>
      <c r="J70" s="14"/>
      <c r="K70" s="47" t="str">
        <f>IF($C70='4. Board Level Worksheet'!$C$5,'4. Board Level Worksheet'!$C$18,"")</f>
        <v/>
      </c>
      <c r="L70" s="47" t="str">
        <f>IF($C70='4. Board Level Worksheet'!$C$5,'4. Board Level Worksheet'!$C$19,"")</f>
        <v/>
      </c>
      <c r="M70" s="49" t="str">
        <f>IF($C70='4. Board Level Worksheet'!$C$5,'4. Board Level Worksheet'!$C$21,"")</f>
        <v/>
      </c>
      <c r="N70" s="49" t="str">
        <f>IF($C70='4. Board Level Worksheet'!$C$5,'4. Board Level Worksheet'!$C$28,"")</f>
        <v/>
      </c>
      <c r="O70" s="49" t="str">
        <f>IF($C70='4. Board Level Worksheet'!$C$5,'4. Board Level Worksheet'!#REF!,"")</f>
        <v/>
      </c>
      <c r="P70" t="s">
        <v>517</v>
      </c>
      <c r="Q70" s="49">
        <v>35800</v>
      </c>
      <c r="R70" s="49">
        <v>35800</v>
      </c>
      <c r="S70" s="49">
        <v>23341</v>
      </c>
      <c r="T70" s="49">
        <v>5000</v>
      </c>
      <c r="U70" s="49">
        <v>11</v>
      </c>
      <c r="V70" s="123">
        <v>25249.429789709175</v>
      </c>
      <c r="W70" s="123">
        <f t="shared" si="1"/>
        <v>25249</v>
      </c>
      <c r="X70" s="49">
        <v>38863</v>
      </c>
      <c r="Y70" s="49">
        <v>30744</v>
      </c>
      <c r="Z70" s="48"/>
      <c r="AA70" s="48"/>
      <c r="AB70" s="48"/>
    </row>
    <row r="71" spans="1:28">
      <c r="A71">
        <v>69</v>
      </c>
      <c r="B71" s="12">
        <v>63</v>
      </c>
      <c r="C71" t="s">
        <v>518</v>
      </c>
      <c r="D71" s="14"/>
      <c r="E71" s="14"/>
      <c r="F71" s="14"/>
      <c r="G71" s="14"/>
      <c r="H71" s="14"/>
      <c r="I71" s="14"/>
      <c r="J71" s="14"/>
      <c r="K71" s="47" t="str">
        <f>IF($C71='4. Board Level Worksheet'!$C$5,'4. Board Level Worksheet'!$C$18,"")</f>
        <v/>
      </c>
      <c r="L71" s="47" t="str">
        <f>IF($C71='4. Board Level Worksheet'!$C$5,'4. Board Level Worksheet'!$C$19,"")</f>
        <v/>
      </c>
      <c r="M71" s="49" t="str">
        <f>IF($C71='4. Board Level Worksheet'!$C$5,'4. Board Level Worksheet'!$C$21,"")</f>
        <v/>
      </c>
      <c r="N71" s="49" t="str">
        <f>IF($C71='4. Board Level Worksheet'!$C$5,'4. Board Level Worksheet'!$C$28,"")</f>
        <v/>
      </c>
      <c r="O71" s="49" t="str">
        <f>IF($C71='4. Board Level Worksheet'!$C$5,'4. Board Level Worksheet'!#REF!,"")</f>
        <v/>
      </c>
      <c r="P71" t="s">
        <v>518</v>
      </c>
      <c r="Q71" s="49">
        <v>291500</v>
      </c>
      <c r="R71" s="49">
        <v>291500</v>
      </c>
      <c r="S71" s="49">
        <v>161917</v>
      </c>
      <c r="T71" s="49">
        <v>17000</v>
      </c>
      <c r="U71" s="49">
        <v>45</v>
      </c>
      <c r="V71" s="123">
        <v>91286.400008948549</v>
      </c>
      <c r="W71" s="123">
        <f t="shared" si="1"/>
        <v>91286</v>
      </c>
      <c r="X71" s="49">
        <v>131534</v>
      </c>
      <c r="Y71" s="49">
        <v>110047</v>
      </c>
      <c r="Z71" s="48"/>
      <c r="AA71" s="48"/>
      <c r="AB71" s="48"/>
    </row>
    <row r="72" spans="1:28">
      <c r="A72">
        <v>70</v>
      </c>
      <c r="B72" s="12">
        <v>64</v>
      </c>
      <c r="C72" t="s">
        <v>519</v>
      </c>
      <c r="D72" s="14"/>
      <c r="E72" s="14"/>
      <c r="F72" s="14"/>
      <c r="G72" s="14"/>
      <c r="H72" s="14"/>
      <c r="I72" s="14"/>
      <c r="J72" s="14"/>
      <c r="K72" s="47" t="str">
        <f>IF($C72='4. Board Level Worksheet'!$C$5,'4. Board Level Worksheet'!$C$18,"")</f>
        <v/>
      </c>
      <c r="L72" s="47" t="str">
        <f>IF($C72='4. Board Level Worksheet'!$C$5,'4. Board Level Worksheet'!$C$19,"")</f>
        <v/>
      </c>
      <c r="M72" s="49" t="str">
        <f>IF($C72='4. Board Level Worksheet'!$C$5,'4. Board Level Worksheet'!$C$21,"")</f>
        <v/>
      </c>
      <c r="N72" s="49" t="str">
        <f>IF($C72='4. Board Level Worksheet'!$C$5,'4. Board Level Worksheet'!$C$28,"")</f>
        <v/>
      </c>
      <c r="O72" s="49" t="str">
        <f>IF($C72='4. Board Level Worksheet'!$C$5,'4. Board Level Worksheet'!#REF!,"")</f>
        <v/>
      </c>
      <c r="P72" t="s">
        <v>519</v>
      </c>
      <c r="Q72" s="49">
        <v>541300</v>
      </c>
      <c r="R72" s="49">
        <v>541300</v>
      </c>
      <c r="S72" s="49">
        <v>264136</v>
      </c>
      <c r="T72" s="49">
        <v>58000</v>
      </c>
      <c r="U72" s="49">
        <v>97</v>
      </c>
      <c r="V72" s="123">
        <v>133045.07235346758</v>
      </c>
      <c r="W72" s="123">
        <f t="shared" si="1"/>
        <v>133045</v>
      </c>
      <c r="X72" s="49">
        <v>404356</v>
      </c>
      <c r="Y72" s="49">
        <v>300469</v>
      </c>
      <c r="Z72" s="48"/>
      <c r="AA72" s="48"/>
      <c r="AB72" s="48"/>
    </row>
    <row r="73" spans="1:28">
      <c r="A73">
        <v>71</v>
      </c>
      <c r="B73" s="12">
        <v>65</v>
      </c>
      <c r="C73" t="s">
        <v>520</v>
      </c>
      <c r="D73" s="14"/>
      <c r="E73" s="14"/>
      <c r="F73" s="14"/>
      <c r="G73" s="14"/>
      <c r="H73" s="14"/>
      <c r="I73" s="14"/>
      <c r="J73" s="14"/>
      <c r="K73" s="47" t="str">
        <f>IF($C73='4. Board Level Worksheet'!$C$5,'4. Board Level Worksheet'!$C$18,"")</f>
        <v/>
      </c>
      <c r="L73" s="47" t="str">
        <f>IF($C73='4. Board Level Worksheet'!$C$5,'4. Board Level Worksheet'!$C$19,"")</f>
        <v/>
      </c>
      <c r="M73" s="49" t="str">
        <f>IF($C73='4. Board Level Worksheet'!$C$5,'4. Board Level Worksheet'!$C$21,"")</f>
        <v/>
      </c>
      <c r="N73" s="49" t="str">
        <f>IF($C73='4. Board Level Worksheet'!$C$5,'4. Board Level Worksheet'!$C$28,"")</f>
        <v/>
      </c>
      <c r="O73" s="49" t="str">
        <f>IF($C73='4. Board Level Worksheet'!$C$5,'4. Board Level Worksheet'!#REF!,"")</f>
        <v/>
      </c>
      <c r="P73" t="s">
        <v>520</v>
      </c>
      <c r="Q73" s="49">
        <v>370100</v>
      </c>
      <c r="R73" s="49">
        <v>370100</v>
      </c>
      <c r="S73" s="49">
        <v>197732</v>
      </c>
      <c r="T73" s="49">
        <v>32000</v>
      </c>
      <c r="U73" s="49">
        <v>116</v>
      </c>
      <c r="V73" s="123">
        <v>138871.86384340047</v>
      </c>
      <c r="W73" s="123">
        <f t="shared" si="1"/>
        <v>138872</v>
      </c>
      <c r="X73" s="49">
        <v>302440</v>
      </c>
      <c r="Y73" s="49">
        <v>217968</v>
      </c>
      <c r="Z73" s="48"/>
      <c r="AA73" s="48"/>
      <c r="AB73" s="48"/>
    </row>
    <row r="74" spans="1:28">
      <c r="A74">
        <v>72</v>
      </c>
      <c r="B74" s="12">
        <v>66</v>
      </c>
      <c r="C74" t="s">
        <v>521</v>
      </c>
      <c r="D74" s="14"/>
      <c r="E74" s="14"/>
      <c r="F74" s="14"/>
      <c r="G74" s="14"/>
      <c r="H74" s="14"/>
      <c r="I74" s="14"/>
      <c r="J74" s="14"/>
      <c r="K74" s="47" t="str">
        <f>IF($C74='4. Board Level Worksheet'!$C$5,'4. Board Level Worksheet'!$C$18,"")</f>
        <v/>
      </c>
      <c r="L74" s="47" t="str">
        <f>IF($C74='4. Board Level Worksheet'!$C$5,'4. Board Level Worksheet'!$C$19,"")</f>
        <v/>
      </c>
      <c r="M74" s="49" t="str">
        <f>IF($C74='4. Board Level Worksheet'!$C$5,'4. Board Level Worksheet'!$C$21,"")</f>
        <v/>
      </c>
      <c r="N74" s="49" t="str">
        <f>IF($C74='4. Board Level Worksheet'!$C$5,'4. Board Level Worksheet'!$C$28,"")</f>
        <v/>
      </c>
      <c r="O74" s="49" t="str">
        <f>IF($C74='4. Board Level Worksheet'!$C$5,'4. Board Level Worksheet'!#REF!,"")</f>
        <v/>
      </c>
      <c r="P74" t="s">
        <v>521</v>
      </c>
      <c r="Q74" s="49">
        <v>562700</v>
      </c>
      <c r="R74" s="49">
        <v>562700</v>
      </c>
      <c r="S74" s="49">
        <v>365240</v>
      </c>
      <c r="T74" s="49">
        <v>71000</v>
      </c>
      <c r="U74" s="49">
        <v>203</v>
      </c>
      <c r="V74" s="123">
        <v>234042.79151230428</v>
      </c>
      <c r="W74" s="123">
        <f t="shared" si="1"/>
        <v>234043</v>
      </c>
      <c r="X74" s="49">
        <v>295506</v>
      </c>
      <c r="Y74" s="49">
        <v>234800</v>
      </c>
      <c r="Z74" s="48"/>
      <c r="AA74" s="48"/>
      <c r="AB74" s="48"/>
    </row>
    <row r="75" spans="1:28">
      <c r="A75">
        <v>73</v>
      </c>
      <c r="B75" s="12">
        <v>100</v>
      </c>
      <c r="C75" t="s">
        <v>522</v>
      </c>
      <c r="D75" s="14"/>
      <c r="E75" s="14"/>
      <c r="F75" s="14"/>
      <c r="G75" s="14"/>
      <c r="H75" s="14"/>
      <c r="I75" s="14"/>
      <c r="J75" s="14"/>
      <c r="K75" s="47" t="str">
        <f>IF($C75='4. Board Level Worksheet'!$C$5,'4. Board Level Worksheet'!$C$18,"")</f>
        <v/>
      </c>
      <c r="L75" s="47" t="str">
        <f>IF($C75='4. Board Level Worksheet'!$C$5,'4. Board Level Worksheet'!$C$19,"")</f>
        <v/>
      </c>
      <c r="M75" s="49" t="str">
        <f>IF($C75='4. Board Level Worksheet'!$C$5,'4. Board Level Worksheet'!$C$21,"")</f>
        <v/>
      </c>
      <c r="N75" s="49" t="str">
        <f>IF($C75='4. Board Level Worksheet'!$C$5,'4. Board Level Worksheet'!$C$28,"")</f>
        <v/>
      </c>
      <c r="O75" s="49" t="str">
        <f>IF($C75='4. Board Level Worksheet'!$C$5,'4. Board Level Worksheet'!#REF!,"")</f>
        <v/>
      </c>
      <c r="P75" t="s">
        <v>522</v>
      </c>
      <c r="Q75" s="49">
        <v>5000</v>
      </c>
      <c r="R75" s="49">
        <v>5000</v>
      </c>
      <c r="S75" s="49">
        <v>13567</v>
      </c>
      <c r="T75" s="49">
        <v>0</v>
      </c>
      <c r="U75" s="49">
        <v>0</v>
      </c>
      <c r="V75" s="123" t="e">
        <v>#N/A</v>
      </c>
      <c r="W75" s="123"/>
      <c r="X75" s="49" t="s">
        <v>523</v>
      </c>
      <c r="Y75" s="49" t="s">
        <v>524</v>
      </c>
      <c r="Z75" s="48"/>
      <c r="AA75" s="48"/>
      <c r="AB75" s="48"/>
    </row>
    <row r="76" spans="1:28">
      <c r="A76">
        <v>74</v>
      </c>
      <c r="B76" s="12">
        <v>101</v>
      </c>
      <c r="C76" t="s">
        <v>525</v>
      </c>
      <c r="D76" s="14"/>
      <c r="E76" s="14"/>
      <c r="F76" s="14"/>
      <c r="G76" s="14"/>
      <c r="H76" s="14"/>
      <c r="I76" s="14"/>
      <c r="J76" s="14"/>
      <c r="K76" s="47" t="str">
        <f>IF($C76='4. Board Level Worksheet'!$C$5,'4. Board Level Worksheet'!$C$18,"")</f>
        <v/>
      </c>
      <c r="L76" s="47" t="str">
        <f>IF($C76='4. Board Level Worksheet'!$C$5,'4. Board Level Worksheet'!$C$19,"")</f>
        <v/>
      </c>
      <c r="M76" s="49" t="str">
        <f>IF($C76='4. Board Level Worksheet'!$C$5,'4. Board Level Worksheet'!$C$21,"")</f>
        <v/>
      </c>
      <c r="N76" s="49" t="str">
        <f>IF($C76='4. Board Level Worksheet'!$C$5,'4. Board Level Worksheet'!$C$28,"")</f>
        <v/>
      </c>
      <c r="O76" s="49" t="str">
        <f>IF($C76='4. Board Level Worksheet'!$C$5,'4. Board Level Worksheet'!#REF!,"")</f>
        <v/>
      </c>
      <c r="P76" t="s">
        <v>525</v>
      </c>
      <c r="Q76" s="49">
        <v>5000</v>
      </c>
      <c r="R76" s="49">
        <v>5000</v>
      </c>
      <c r="S76" s="49">
        <v>9242</v>
      </c>
      <c r="T76" s="49">
        <v>0</v>
      </c>
      <c r="U76" s="49">
        <v>20</v>
      </c>
      <c r="V76" s="123" t="e">
        <v>#N/A</v>
      </c>
      <c r="W76" s="123"/>
      <c r="X76" s="49" t="s">
        <v>523</v>
      </c>
      <c r="Y76" s="49" t="s">
        <v>524</v>
      </c>
      <c r="Z76" s="48"/>
      <c r="AA76" s="48"/>
      <c r="AB76" s="48"/>
    </row>
    <row r="77" spans="1:28">
      <c r="A77">
        <v>75</v>
      </c>
      <c r="B77" s="12">
        <v>102</v>
      </c>
      <c r="C77" t="s">
        <v>526</v>
      </c>
      <c r="D77" s="14"/>
      <c r="E77" s="14"/>
      <c r="F77" s="14"/>
      <c r="G77" s="14"/>
      <c r="H77" s="14"/>
      <c r="I77" s="14"/>
      <c r="J77" s="14"/>
      <c r="K77" s="47" t="str">
        <f>IF($C77='4. Board Level Worksheet'!$C$5,'4. Board Level Worksheet'!$C$18,"")</f>
        <v/>
      </c>
      <c r="L77" s="47" t="str">
        <f>IF($C77='4. Board Level Worksheet'!$C$5,'4. Board Level Worksheet'!$C$19,"")</f>
        <v/>
      </c>
      <c r="M77" s="49" t="str">
        <f>IF($C77='4. Board Level Worksheet'!$C$5,'4. Board Level Worksheet'!$C$21,"")</f>
        <v/>
      </c>
      <c r="N77" s="49" t="str">
        <f>IF($C77='4. Board Level Worksheet'!$C$5,'4. Board Level Worksheet'!$C$28,"")</f>
        <v/>
      </c>
      <c r="O77" s="49" t="str">
        <f>IF($C77='4. Board Level Worksheet'!$C$5,'4. Board Level Worksheet'!#REF!,"")</f>
        <v/>
      </c>
      <c r="P77" t="s">
        <v>526</v>
      </c>
      <c r="Q77" s="49">
        <v>5000</v>
      </c>
      <c r="R77" s="49">
        <v>5000</v>
      </c>
      <c r="S77" s="49">
        <v>4511</v>
      </c>
      <c r="T77" s="49">
        <v>0</v>
      </c>
      <c r="U77" s="49">
        <v>21</v>
      </c>
      <c r="V77" s="123" t="e">
        <v>#N/A</v>
      </c>
      <c r="W77" s="123"/>
      <c r="X77" s="49" t="s">
        <v>523</v>
      </c>
      <c r="Y77" s="49" t="s">
        <v>524</v>
      </c>
      <c r="Z77" s="48"/>
      <c r="AA77" s="48"/>
      <c r="AB77" s="48"/>
    </row>
    <row r="78" spans="1:28">
      <c r="A78">
        <v>76</v>
      </c>
      <c r="B78" s="12">
        <v>103</v>
      </c>
      <c r="C78" t="s">
        <v>527</v>
      </c>
      <c r="D78" s="14"/>
      <c r="E78" s="14"/>
      <c r="F78" s="14"/>
      <c r="G78" s="14"/>
      <c r="H78" s="14"/>
      <c r="I78" s="14"/>
      <c r="J78" s="14"/>
      <c r="K78" s="47" t="str">
        <f>IF($C78='4. Board Level Worksheet'!$C$5,'4. Board Level Worksheet'!$C$18,"")</f>
        <v/>
      </c>
      <c r="L78" s="47" t="str">
        <f>IF($C78='4. Board Level Worksheet'!$C$5,'4. Board Level Worksheet'!$C$19,"")</f>
        <v/>
      </c>
      <c r="M78" s="49" t="str">
        <f>IF($C78='4. Board Level Worksheet'!$C$5,'4. Board Level Worksheet'!$C$21,"")</f>
        <v/>
      </c>
      <c r="N78" s="49" t="str">
        <f>IF($C78='4. Board Level Worksheet'!$C$5,'4. Board Level Worksheet'!$C$28,"")</f>
        <v/>
      </c>
      <c r="O78" s="49" t="str">
        <f>IF($C78='4. Board Level Worksheet'!$C$5,'4. Board Level Worksheet'!#REF!,"")</f>
        <v/>
      </c>
      <c r="P78" t="s">
        <v>527</v>
      </c>
      <c r="Q78" s="49">
        <v>5000</v>
      </c>
      <c r="R78" s="49">
        <v>5000</v>
      </c>
      <c r="S78" s="49">
        <v>3844</v>
      </c>
      <c r="T78" s="49">
        <v>1000</v>
      </c>
      <c r="U78" s="49">
        <v>8</v>
      </c>
      <c r="V78" s="123" t="e">
        <v>#N/A</v>
      </c>
      <c r="W78" s="123"/>
      <c r="X78" s="49" t="s">
        <v>523</v>
      </c>
      <c r="Y78" s="49" t="s">
        <v>524</v>
      </c>
      <c r="Z78" s="48"/>
      <c r="AA78" s="48"/>
      <c r="AB78" s="48"/>
    </row>
    <row r="79" spans="1:28">
      <c r="A79">
        <v>77</v>
      </c>
      <c r="B79" s="67" t="s">
        <v>528</v>
      </c>
      <c r="C79" t="s">
        <v>529</v>
      </c>
      <c r="K79" s="47" t="str">
        <f>IF($C79='4. Board Level Worksheet'!$C$5,'4. Board Level Worksheet'!$C$18,"")</f>
        <v/>
      </c>
      <c r="L79" s="47" t="str">
        <f>IF($C79='4. Board Level Worksheet'!$C$5,'4. Board Level Worksheet'!$C$19,"")</f>
        <v/>
      </c>
      <c r="M79" s="49" t="str">
        <f>IF($C79='4. Board Level Worksheet'!$C$5,'4. Board Level Worksheet'!$C$21,"")</f>
        <v/>
      </c>
      <c r="N79" s="49" t="str">
        <f>IF($C79='4. Board Level Worksheet'!$C$5,'4. Board Level Worksheet'!$C$28,"")</f>
        <v/>
      </c>
      <c r="O79" s="49" t="str">
        <f>IF($C79='4. Board Level Worksheet'!$C$5,'4. Board Level Worksheet'!#REF!,"")</f>
        <v/>
      </c>
      <c r="P79" t="s">
        <v>529</v>
      </c>
      <c r="Q79" s="49">
        <v>0</v>
      </c>
      <c r="R79" s="49">
        <v>0</v>
      </c>
      <c r="S79" s="49" t="s">
        <v>523</v>
      </c>
      <c r="T79" s="49">
        <v>0</v>
      </c>
      <c r="U79" s="49">
        <v>0</v>
      </c>
      <c r="V79" s="123" t="e">
        <v>#N/A</v>
      </c>
      <c r="W79" s="123"/>
      <c r="X79" s="49" t="s">
        <v>523</v>
      </c>
      <c r="Y79" s="49" t="s">
        <v>524</v>
      </c>
      <c r="Z79" s="48"/>
      <c r="AA79" s="48"/>
      <c r="AB79" s="48"/>
    </row>
    <row r="80" spans="1:28">
      <c r="A80">
        <v>78</v>
      </c>
      <c r="B80" s="67" t="s">
        <v>530</v>
      </c>
      <c r="C80" t="s">
        <v>531</v>
      </c>
      <c r="K80" s="47" t="str">
        <f>IF($C80='4. Board Level Worksheet'!$C$5,'4. Board Level Worksheet'!$C$18,"")</f>
        <v/>
      </c>
      <c r="L80" s="47" t="str">
        <f>IF($C80='4. Board Level Worksheet'!$C$5,'4. Board Level Worksheet'!$C$19,"")</f>
        <v/>
      </c>
      <c r="M80" s="49" t="str">
        <f>IF($C80='4. Board Level Worksheet'!$C$5,'4. Board Level Worksheet'!$C$21,"")</f>
        <v/>
      </c>
      <c r="N80" s="49" t="str">
        <f>IF($C80='4. Board Level Worksheet'!$C$5,'4. Board Level Worksheet'!$C$28,"")</f>
        <v/>
      </c>
      <c r="O80" s="49" t="str">
        <f>IF($C80='4. Board Level Worksheet'!$C$5,'4. Board Level Worksheet'!#REF!,"")</f>
        <v/>
      </c>
      <c r="P80" t="s">
        <v>531</v>
      </c>
      <c r="Q80" s="49">
        <v>0</v>
      </c>
      <c r="R80" s="49">
        <v>0</v>
      </c>
      <c r="S80" s="49" t="s">
        <v>523</v>
      </c>
      <c r="T80" s="49">
        <v>0</v>
      </c>
      <c r="U80" s="49">
        <v>0</v>
      </c>
      <c r="V80" s="123" t="e">
        <v>#N/A</v>
      </c>
      <c r="W80" s="123"/>
      <c r="X80" s="49" t="s">
        <v>523</v>
      </c>
      <c r="Y80" s="49" t="s">
        <v>524</v>
      </c>
      <c r="Z80" s="48"/>
      <c r="AA80" s="48"/>
      <c r="AB80" s="48"/>
    </row>
    <row r="81" spans="1:28">
      <c r="A81">
        <v>79</v>
      </c>
      <c r="B81" s="67" t="s">
        <v>532</v>
      </c>
      <c r="C81" t="s">
        <v>533</v>
      </c>
      <c r="K81" s="47" t="str">
        <f>IF($C81='4. Board Level Worksheet'!$C$5,'4. Board Level Worksheet'!$C$18,"")</f>
        <v/>
      </c>
      <c r="L81" s="47" t="str">
        <f>IF($C81='4. Board Level Worksheet'!$C$5,'4. Board Level Worksheet'!$C$19,"")</f>
        <v/>
      </c>
      <c r="M81" s="49" t="str">
        <f>IF($C81='4. Board Level Worksheet'!$C$5,'4. Board Level Worksheet'!$C$21,"")</f>
        <v/>
      </c>
      <c r="N81" s="49" t="str">
        <f>IF($C81='4. Board Level Worksheet'!$C$5,'4. Board Level Worksheet'!$C$28,"")</f>
        <v/>
      </c>
      <c r="O81" s="49" t="str">
        <f>IF($C81='4. Board Level Worksheet'!$C$5,'4. Board Level Worksheet'!#REF!,"")</f>
        <v/>
      </c>
      <c r="P81" t="s">
        <v>533</v>
      </c>
      <c r="Q81" s="49">
        <v>0</v>
      </c>
      <c r="R81" s="49">
        <v>0</v>
      </c>
      <c r="S81" s="49" t="s">
        <v>523</v>
      </c>
      <c r="T81" s="49">
        <v>0</v>
      </c>
      <c r="U81" s="49">
        <v>0</v>
      </c>
      <c r="V81" s="123" t="e">
        <v>#N/A</v>
      </c>
      <c r="W81" s="123"/>
      <c r="X81" s="49" t="s">
        <v>523</v>
      </c>
      <c r="Y81" s="49" t="s">
        <v>524</v>
      </c>
      <c r="Z81" s="48"/>
      <c r="AA81" s="48"/>
      <c r="AB81" s="48"/>
    </row>
    <row r="82" spans="1:28">
      <c r="A82">
        <v>80</v>
      </c>
      <c r="B82" s="67" t="s">
        <v>534</v>
      </c>
      <c r="C82" t="s">
        <v>535</v>
      </c>
      <c r="K82" s="47" t="str">
        <f>IF($C82='4. Board Level Worksheet'!$C$5,'4. Board Level Worksheet'!$C$18,"")</f>
        <v/>
      </c>
      <c r="L82" s="47" t="str">
        <f>IF($C82='4. Board Level Worksheet'!$C$5,'4. Board Level Worksheet'!$C$19,"")</f>
        <v/>
      </c>
      <c r="M82" s="49" t="str">
        <f>IF($C82='4. Board Level Worksheet'!$C$5,'4. Board Level Worksheet'!$C$21,"")</f>
        <v/>
      </c>
      <c r="N82" s="49" t="str">
        <f>IF($C82='4. Board Level Worksheet'!$C$5,'4. Board Level Worksheet'!$C$28,"")</f>
        <v/>
      </c>
      <c r="O82" s="49" t="str">
        <f>IF($C82='4. Board Level Worksheet'!$C$5,'4. Board Level Worksheet'!#REF!,"")</f>
        <v/>
      </c>
      <c r="P82" t="s">
        <v>535</v>
      </c>
      <c r="Q82" s="49">
        <v>0</v>
      </c>
      <c r="R82" s="49">
        <v>0</v>
      </c>
      <c r="S82" s="49" t="s">
        <v>523</v>
      </c>
      <c r="T82" s="49">
        <v>0</v>
      </c>
      <c r="U82" s="49">
        <v>0</v>
      </c>
      <c r="V82" s="123" t="e">
        <v>#N/A</v>
      </c>
      <c r="W82" s="123"/>
      <c r="X82" s="49" t="s">
        <v>523</v>
      </c>
      <c r="Y82" s="49" t="s">
        <v>524</v>
      </c>
      <c r="Z82" s="48"/>
      <c r="AA82" s="48"/>
      <c r="AB82" s="48"/>
    </row>
    <row r="83" spans="1:28">
      <c r="A83">
        <v>81</v>
      </c>
      <c r="B83" s="67" t="s">
        <v>536</v>
      </c>
      <c r="C83" t="s">
        <v>537</v>
      </c>
      <c r="K83" s="47" t="str">
        <f>IF($C83='4. Board Level Worksheet'!$C$5,'4. Board Level Worksheet'!$C$18,"")</f>
        <v/>
      </c>
      <c r="L83" s="47" t="str">
        <f>IF($C83='4. Board Level Worksheet'!$C$5,'4. Board Level Worksheet'!$C$19,"")</f>
        <v/>
      </c>
      <c r="M83" s="49" t="str">
        <f>IF($C83='4. Board Level Worksheet'!$C$5,'4. Board Level Worksheet'!$C$21,"")</f>
        <v/>
      </c>
      <c r="N83" s="49" t="str">
        <f>IF($C83='4. Board Level Worksheet'!$C$5,'4. Board Level Worksheet'!$C$28,"")</f>
        <v/>
      </c>
      <c r="O83" s="49" t="str">
        <f>IF($C83='4. Board Level Worksheet'!$C$5,'4. Board Level Worksheet'!#REF!,"")</f>
        <v/>
      </c>
      <c r="P83" t="s">
        <v>537</v>
      </c>
      <c r="Q83" s="49">
        <v>0</v>
      </c>
      <c r="R83" s="49">
        <v>0</v>
      </c>
      <c r="S83" s="49" t="s">
        <v>523</v>
      </c>
      <c r="T83" s="49">
        <v>0</v>
      </c>
      <c r="U83" s="49">
        <v>0</v>
      </c>
      <c r="V83" s="123" t="e">
        <v>#N/A</v>
      </c>
      <c r="W83" s="123"/>
      <c r="X83" s="49" t="s">
        <v>523</v>
      </c>
      <c r="Y83" s="49" t="s">
        <v>524</v>
      </c>
      <c r="Z83" s="48"/>
      <c r="AA83" s="48"/>
      <c r="AB83" s="48"/>
    </row>
    <row r="84" spans="1:28">
      <c r="A84">
        <v>82</v>
      </c>
      <c r="B84" s="67" t="s">
        <v>538</v>
      </c>
      <c r="C84" t="s">
        <v>539</v>
      </c>
      <c r="K84" s="47" t="str">
        <f>IF($C84='4. Board Level Worksheet'!$C$5,'4. Board Level Worksheet'!$C$18,"")</f>
        <v/>
      </c>
      <c r="L84" s="47" t="str">
        <f>IF($C84='4. Board Level Worksheet'!$C$5,'4. Board Level Worksheet'!$C$19,"")</f>
        <v/>
      </c>
      <c r="M84" s="49" t="str">
        <f>IF($C84='4. Board Level Worksheet'!$C$5,'4. Board Level Worksheet'!$C$21,"")</f>
        <v/>
      </c>
      <c r="N84" s="49" t="str">
        <f>IF($C84='4. Board Level Worksheet'!$C$5,'4. Board Level Worksheet'!$C$28,"")</f>
        <v/>
      </c>
      <c r="O84" s="49" t="str">
        <f>IF($C84='4. Board Level Worksheet'!$C$5,'4. Board Level Worksheet'!#REF!,"")</f>
        <v/>
      </c>
      <c r="P84" t="s">
        <v>539</v>
      </c>
      <c r="Q84" s="49">
        <v>0</v>
      </c>
      <c r="R84" s="49">
        <v>0</v>
      </c>
      <c r="S84" s="49" t="s">
        <v>523</v>
      </c>
      <c r="T84" s="49">
        <v>0</v>
      </c>
      <c r="U84" s="49">
        <v>0</v>
      </c>
      <c r="V84" s="123" t="e">
        <v>#N/A</v>
      </c>
      <c r="W84" s="123"/>
      <c r="X84" s="49" t="s">
        <v>523</v>
      </c>
      <c r="Y84" s="49" t="s">
        <v>524</v>
      </c>
      <c r="Z84" s="48"/>
      <c r="AA84" s="48"/>
      <c r="AB84" s="48"/>
    </row>
    <row r="85" spans="1:28">
      <c r="A85">
        <v>83</v>
      </c>
      <c r="B85" s="67" t="s">
        <v>540</v>
      </c>
      <c r="C85" t="s">
        <v>541</v>
      </c>
      <c r="K85" s="47" t="str">
        <f>IF($C85='4. Board Level Worksheet'!$C$5,'4. Board Level Worksheet'!$C$18,"")</f>
        <v/>
      </c>
      <c r="L85" s="47" t="str">
        <f>IF($C85='4. Board Level Worksheet'!$C$5,'4. Board Level Worksheet'!$C$19,"")</f>
        <v/>
      </c>
      <c r="M85" s="49" t="str">
        <f>IF($C85='4. Board Level Worksheet'!$C$5,'4. Board Level Worksheet'!$C$21,"")</f>
        <v/>
      </c>
      <c r="N85" s="49" t="str">
        <f>IF($C85='4. Board Level Worksheet'!$C$5,'4. Board Level Worksheet'!$C$28,"")</f>
        <v/>
      </c>
      <c r="O85" s="49" t="str">
        <f>IF($C85='4. Board Level Worksheet'!$C$5,'4. Board Level Worksheet'!#REF!,"")</f>
        <v/>
      </c>
      <c r="P85" t="s">
        <v>541</v>
      </c>
      <c r="Q85" s="49">
        <v>0</v>
      </c>
      <c r="R85" s="49">
        <v>0</v>
      </c>
      <c r="S85" s="49" t="s">
        <v>523</v>
      </c>
      <c r="T85" s="49">
        <v>0</v>
      </c>
      <c r="U85" s="49">
        <v>0</v>
      </c>
      <c r="V85" s="123" t="e">
        <v>#N/A</v>
      </c>
      <c r="W85" s="123"/>
      <c r="X85" s="49">
        <v>5000</v>
      </c>
      <c r="Y85" s="49" t="s">
        <v>524</v>
      </c>
      <c r="Z85" s="48"/>
      <c r="AA85" s="48"/>
      <c r="AB85" s="48"/>
    </row>
  </sheetData>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4F210EF3B8354897AD666FC03DAA4A" ma:contentTypeVersion="32" ma:contentTypeDescription="Create a new document." ma:contentTypeScope="" ma:versionID="dd2d965539528009364bd528b2d5c41d">
  <xsd:schema xmlns:xsd="http://www.w3.org/2001/XMLSchema" xmlns:xs="http://www.w3.org/2001/XMLSchema" xmlns:p="http://schemas.microsoft.com/office/2006/metadata/properties" xmlns:ns2="ef091f4f-d0f4-4d43-9896-2548cdab62a8" xmlns:ns3="d21685fe-1d6a-436b-a5f1-9c183acf46ca" targetNamespace="http://schemas.microsoft.com/office/2006/metadata/properties" ma:root="true" ma:fieldsID="3f6c513895add34a54147eeaebeccbe9" ns2:_="" ns3:_="">
    <xsd:import namespace="ef091f4f-d0f4-4d43-9896-2548cdab62a8"/>
    <xsd:import namespace="d21685fe-1d6a-436b-a5f1-9c183acf46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91f4f-d0f4-4d43-9896-2548cdab62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eae4c0c-2fdb-4822-a987-b799f0267e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1685fe-1d6a-436b-a5f1-9c183acf46c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771fe4f-a141-432e-b62b-74dd3dec6d41}" ma:internalName="TaxCatchAll" ma:showField="CatchAllData" ma:web="d21685fe-1d6a-436b-a5f1-9c183acf46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1685fe-1d6a-436b-a5f1-9c183acf46ca" xsi:nil="true"/>
    <lcf76f155ced4ddcb4097134ff3c332f xmlns="ef091f4f-d0f4-4d43-9896-2548cdab62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0FF13-ABBF-4176-98DC-3364391BEA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91f4f-d0f4-4d43-9896-2548cdab62a8"/>
    <ds:schemaRef ds:uri="d21685fe-1d6a-436b-a5f1-9c183acf46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3.xml><?xml version="1.0" encoding="utf-8"?>
<ds:datastoreItem xmlns:ds="http://schemas.openxmlformats.org/officeDocument/2006/customXml" ds:itemID="{A25A2792-4BEF-4CEB-B44E-8083C71E7605}">
  <ds:schemaRefs>
    <ds:schemaRef ds:uri="http://schemas.microsoft.com/office/2006/metadata/properties"/>
    <ds:schemaRef ds:uri="http://schemas.microsoft.com/office/infopath/2007/PartnerControls"/>
    <ds:schemaRef ds:uri="d21685fe-1d6a-436b-a5f1-9c183acf46ca"/>
    <ds:schemaRef ds:uri="ef091f4f-d0f4-4d43-9896-2548cdab62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Manager/>
  <Company>Ontario Ministry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subject/>
  <dc:creator>Okwelum, Edson (EDU)</dc:creator>
  <cp:keywords/>
  <dc:description/>
  <cp:lastModifiedBy>Keefe, Carley</cp:lastModifiedBy>
  <cp:revision/>
  <cp:lastPrinted>2024-12-12T19:09:55Z</cp:lastPrinted>
  <dcterms:created xsi:type="dcterms:W3CDTF">2021-08-03T14:52:18Z</dcterms:created>
  <dcterms:modified xsi:type="dcterms:W3CDTF">2024-12-12T19:13:11Z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0x0101009B4F210EF3B8354897AD666FC03DAA4A</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y fmtid="{D5CDD505-2E9C-101B-9397-08002B2CF9AE}" pid="11" name="MediaServiceImageTags">
    <vt:lpwstr/>
  </property>
</Properties>
</file>